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  <sheet name="Лист2" sheetId="3" r:id="rId3"/>
  </sheets>
  <definedNames>
    <definedName name="Excel_BuiltIn_Print_Area_1">'Лист1'!$A$1:$EZ$45</definedName>
    <definedName name="Excel_BuiltIn_Print_Area_1_1">#REF!</definedName>
    <definedName name="Excel_BuiltIn_Print_Titles_1">'Лист1'!$A$1:$A$65532</definedName>
    <definedName name="_xlnm.Print_Titles" localSheetId="0">'Лист1'!$A:$A</definedName>
    <definedName name="_xlnm.Print_Area" localSheetId="0">'Лист1'!$A$1:$FC$45</definedName>
  </definedNames>
  <calcPr fullCalcOnLoad="1"/>
</workbook>
</file>

<file path=xl/sharedStrings.xml><?xml version="1.0" encoding="utf-8"?>
<sst xmlns="http://schemas.openxmlformats.org/spreadsheetml/2006/main" count="2940" uniqueCount="907">
  <si>
    <t>Улица</t>
  </si>
  <si>
    <t>Дачная</t>
  </si>
  <si>
    <t>Колхозная</t>
  </si>
  <si>
    <t>Луговая</t>
  </si>
  <si>
    <t>Льва Толстого</t>
  </si>
  <si>
    <t>Московская</t>
  </si>
  <si>
    <t>Новая</t>
  </si>
  <si>
    <t>Пионерская</t>
  </si>
  <si>
    <t>Пушкина</t>
  </si>
  <si>
    <t>Советская</t>
  </si>
  <si>
    <t>Дом</t>
  </si>
  <si>
    <t xml:space="preserve">  24\6</t>
  </si>
  <si>
    <t>Объем</t>
  </si>
  <si>
    <t xml:space="preserve"> 2\1</t>
  </si>
  <si>
    <t>5\1</t>
  </si>
  <si>
    <t>5\2</t>
  </si>
  <si>
    <t>20а</t>
  </si>
  <si>
    <t>20б</t>
  </si>
  <si>
    <t>19\1</t>
  </si>
  <si>
    <t>19\2</t>
  </si>
  <si>
    <t>9а</t>
  </si>
  <si>
    <t>6б</t>
  </si>
  <si>
    <t>Обеспечение функционирования всех инженерных систем и оборудования дома</t>
  </si>
  <si>
    <t>Ремонт и замена электрооборудования:</t>
  </si>
  <si>
    <t>замена ламп</t>
  </si>
  <si>
    <t>замена выключателя</t>
  </si>
  <si>
    <t>замена выключателей</t>
  </si>
  <si>
    <t>замена фотореле</t>
  </si>
  <si>
    <t>ремонт патрона</t>
  </si>
  <si>
    <t>замена стартера</t>
  </si>
  <si>
    <t>ремонт (замена) светильника</t>
  </si>
  <si>
    <t>замена светильника</t>
  </si>
  <si>
    <t>замена светильников</t>
  </si>
  <si>
    <t>ремонт проводки тех.освещения</t>
  </si>
  <si>
    <t>ремонт светильника</t>
  </si>
  <si>
    <t>ремонт (замена) патрона</t>
  </si>
  <si>
    <t>Техническое обслуживание дома:</t>
  </si>
  <si>
    <t xml:space="preserve"> -</t>
  </si>
  <si>
    <t>функционирование аварийно-диспетчерской службы</t>
  </si>
  <si>
    <t>санитарное содержание придомовой территории и МОП</t>
  </si>
  <si>
    <t>технические осмотры</t>
  </si>
  <si>
    <t xml:space="preserve">Техническое содержание лифтов, диспетчерское обслуживание </t>
  </si>
  <si>
    <t>замена запорной арматуры</t>
  </si>
  <si>
    <t>проверка и прочистка вентканалов и дымоходов</t>
  </si>
  <si>
    <t>ремонт скамеек</t>
  </si>
  <si>
    <t>Подготовка дома к сезонной эксплуатации</t>
  </si>
  <si>
    <t>регулировка, промывка, опрессовка систем отопления;</t>
  </si>
  <si>
    <t>прочистка трубопроводов, гидравлическое испытание;</t>
  </si>
  <si>
    <t>Текущий ремонт  и благоустройство</t>
  </si>
  <si>
    <t xml:space="preserve">        </t>
  </si>
  <si>
    <t>ремонт ограждения</t>
  </si>
  <si>
    <t>замена проводки тех.освещения пог.метр</t>
  </si>
  <si>
    <t>замена (ремонт )светильников</t>
  </si>
  <si>
    <t>замена (ремонт) светильника</t>
  </si>
  <si>
    <t>4 п.м</t>
  </si>
  <si>
    <t>ремонт проводки тех/освещения</t>
  </si>
  <si>
    <t>замена выключ, розеток</t>
  </si>
  <si>
    <t>замена розетки</t>
  </si>
  <si>
    <t>ремонт (замена) светильников</t>
  </si>
  <si>
    <t>ремонт эл/щитовой</t>
  </si>
  <si>
    <t>обработка подвала дез/средством</t>
  </si>
  <si>
    <t>замена проводки тех/освещения п.м</t>
  </si>
  <si>
    <t>замена автомата</t>
  </si>
  <si>
    <t>6 п.м</t>
  </si>
  <si>
    <t>замена светильников тех.освещения</t>
  </si>
  <si>
    <t>2 шт.</t>
  </si>
  <si>
    <t>ремонт проводки тех.освещения п.м</t>
  </si>
  <si>
    <t>ремонт патрона, вилки</t>
  </si>
  <si>
    <t>ремонт (замена) эл.патрона</t>
  </si>
  <si>
    <t>замена изолятора</t>
  </si>
  <si>
    <t>ремонт эл.патрона</t>
  </si>
  <si>
    <t>ремонт эл.патронов</t>
  </si>
  <si>
    <t>замена автоматов</t>
  </si>
  <si>
    <t>замена (ремонт) светильников</t>
  </si>
  <si>
    <t>ремонт остекления</t>
  </si>
  <si>
    <t>ремонт проводки тех/освещения п.м</t>
  </si>
  <si>
    <t>устранение засора канализации подвал</t>
  </si>
  <si>
    <t>устранение засоров канализации</t>
  </si>
  <si>
    <t>замена кабель-канала п.м</t>
  </si>
  <si>
    <t>ремонт (замена) эл.патронов</t>
  </si>
  <si>
    <t>ремонт патронов</t>
  </si>
  <si>
    <t>ремонт светильников</t>
  </si>
  <si>
    <t>12 п.м</t>
  </si>
  <si>
    <t>замена таймера</t>
  </si>
  <si>
    <t>16 п.м</t>
  </si>
  <si>
    <t xml:space="preserve">газ: </t>
  </si>
  <si>
    <t>Кап.рем.</t>
  </si>
  <si>
    <t>янв.-окт.</t>
  </si>
  <si>
    <t>ремонт эл. патрона</t>
  </si>
  <si>
    <t>замена  таймера</t>
  </si>
  <si>
    <t>замена тех.розетки</t>
  </si>
  <si>
    <t>замена розетки, выключателя</t>
  </si>
  <si>
    <t>4 шт.</t>
  </si>
  <si>
    <t>установка автоматов на фасадное освещение</t>
  </si>
  <si>
    <t>ремонт (замена)светильника</t>
  </si>
  <si>
    <t>ремонт перегородок в подъездах</t>
  </si>
  <si>
    <t>ремонт окон в подъездах № 1, 2</t>
  </si>
  <si>
    <t>8шт.</t>
  </si>
  <si>
    <t>3 шт.</t>
  </si>
  <si>
    <t>ремонт дверей мус/камер п-зды №3, 4</t>
  </si>
  <si>
    <t>1 шт.</t>
  </si>
  <si>
    <t>замена труб на чердаке д 15, 20</t>
  </si>
  <si>
    <t>10 п.м.</t>
  </si>
  <si>
    <t>замена бочат на чердаке д 15</t>
  </si>
  <si>
    <t>замена бочат подвал д 15</t>
  </si>
  <si>
    <t>6 шт.</t>
  </si>
  <si>
    <t>ремонт проводки тех.освещения пог.м</t>
  </si>
  <si>
    <t>замена труб подвал д 20</t>
  </si>
  <si>
    <t>замена пробки радиатора</t>
  </si>
  <si>
    <t>устройство дренажных колодцев из кирпича</t>
  </si>
  <si>
    <t>частичная замена спускников отопления (краны)</t>
  </si>
  <si>
    <t>5 шт.</t>
  </si>
  <si>
    <t>частичная замена спускников ХВС и ГВС подвал (краны шар.)</t>
  </si>
  <si>
    <t>установка поручня</t>
  </si>
  <si>
    <t>замена мусорного клапана</t>
  </si>
  <si>
    <t>замена труб д15,20</t>
  </si>
  <si>
    <t>замена виброкомпенсаторов, фланцев, болтов, гаек</t>
  </si>
  <si>
    <t>замена труб д.15, 20</t>
  </si>
  <si>
    <t>ремонт изоляции и покраска трубопроводов в подвале</t>
  </si>
  <si>
    <t>частичный ремонт труб д 15, 20, 25</t>
  </si>
  <si>
    <t>20 п.м</t>
  </si>
  <si>
    <t>ремонт рам в подъездах № 2, 3</t>
  </si>
  <si>
    <t>6 ед.</t>
  </si>
  <si>
    <t>5 ед.</t>
  </si>
  <si>
    <t>ремонт дверей мус/камер п-зд №3</t>
  </si>
  <si>
    <t>1 ед.</t>
  </si>
  <si>
    <t>4 ед.</t>
  </si>
  <si>
    <t>ремонт окон и входных дверей п-зды №1,2</t>
  </si>
  <si>
    <t>8 ед.</t>
  </si>
  <si>
    <t>замена трубы в подвале д89</t>
  </si>
  <si>
    <t>2п.м</t>
  </si>
  <si>
    <t>замена болтов и гаек на задвижках</t>
  </si>
  <si>
    <t>20 ед.</t>
  </si>
  <si>
    <t>ремонт фасадного освещения светильники</t>
  </si>
  <si>
    <t>заделка окна в подъезде кирпичем</t>
  </si>
  <si>
    <t>ремонт фасадного освещения</t>
  </si>
  <si>
    <t>замена труб д 25, 32</t>
  </si>
  <si>
    <t>4п.м</t>
  </si>
  <si>
    <t>замена труб д 25,32</t>
  </si>
  <si>
    <t>замена труб д 15</t>
  </si>
  <si>
    <t>3 п.м</t>
  </si>
  <si>
    <t xml:space="preserve"> 28ед.</t>
  </si>
  <si>
    <t>38 п.м</t>
  </si>
  <si>
    <t>ремонт оконных рам</t>
  </si>
  <si>
    <t>ремонт поручня</t>
  </si>
  <si>
    <t>установка почтовых ящиков</t>
  </si>
  <si>
    <t>Ремонт дверей, замена ручек</t>
  </si>
  <si>
    <t>2 ед.</t>
  </si>
  <si>
    <t>14 п.м</t>
  </si>
  <si>
    <t>замена труб стояков ХВС в подвале д 20</t>
  </si>
  <si>
    <t>замена компенсатора и фланца</t>
  </si>
  <si>
    <t>замена труб д 50</t>
  </si>
  <si>
    <t>ремонт дверей мус/камер п.2,4</t>
  </si>
  <si>
    <t>ремонт дверок электрощитков</t>
  </si>
  <si>
    <t>п.1,2,3</t>
  </si>
  <si>
    <t>ремонт дверей мус/камер п.1,2</t>
  </si>
  <si>
    <t>ремонт входных дверей п-зды 1,2,3</t>
  </si>
  <si>
    <t>3ед.</t>
  </si>
  <si>
    <t>ремонт отливов на окнах холла и подъездах</t>
  </si>
  <si>
    <t>12 шт.</t>
  </si>
  <si>
    <t>ремонт входной двери п-зд 3</t>
  </si>
  <si>
    <t>1ед.</t>
  </si>
  <si>
    <t>замена грязевика и фланцев</t>
  </si>
  <si>
    <t>замена труб подвал д 15,57</t>
  </si>
  <si>
    <t>10 п.м</t>
  </si>
  <si>
    <t>замена фланцев и бочат</t>
  </si>
  <si>
    <t>17ед.</t>
  </si>
  <si>
    <t>замена отводов в подвале д 50</t>
  </si>
  <si>
    <t>14ед.</t>
  </si>
  <si>
    <t>заделка проемов кирпичем п-зд 3</t>
  </si>
  <si>
    <t>замена радиаторов, установка кронштейнов к радиаторам</t>
  </si>
  <si>
    <t>16п.м</t>
  </si>
  <si>
    <t>набивка сальников</t>
  </si>
  <si>
    <t>устранение засора канализации</t>
  </si>
  <si>
    <t>устройство столбиков под канализацию</t>
  </si>
  <si>
    <t>устранение засоров канализации (подвал)</t>
  </si>
  <si>
    <t>набивка сальников, замена бочат и тройников</t>
  </si>
  <si>
    <t>Ремонт и замена участков ГВС, ХВС</t>
  </si>
  <si>
    <t>Малярно-восстановительный ремонт л/кл.</t>
  </si>
  <si>
    <t>п.№2</t>
  </si>
  <si>
    <t>п. №4</t>
  </si>
  <si>
    <t>Малярно-восстановительный ремонт л/кл. (частичный)</t>
  </si>
  <si>
    <t>Ремонт системы освещения подъездов</t>
  </si>
  <si>
    <t>Ремонт системы освещения подъезда</t>
  </si>
  <si>
    <t>№ 3,4</t>
  </si>
  <si>
    <t>Очистка кровель  от наледи и снега</t>
  </si>
  <si>
    <t>п-зд №2</t>
  </si>
  <si>
    <t>Ремонт мус/камер</t>
  </si>
  <si>
    <t>п. №1,2,3,4</t>
  </si>
  <si>
    <t>Установка дверей-решеток машин.отделений</t>
  </si>
  <si>
    <t>п.№1,2,3</t>
  </si>
  <si>
    <t>Установка универсального пандуса</t>
  </si>
  <si>
    <t>Замена стояков ХВС</t>
  </si>
  <si>
    <t>п.№ 1,2</t>
  </si>
  <si>
    <t>Ремонт фасада частичный</t>
  </si>
  <si>
    <t>Замена участка стояка канализации</t>
  </si>
  <si>
    <t>Замена запорной арматуры в подвале и тех/этаже</t>
  </si>
  <si>
    <t>Установка дренажных колодцев в подвале</t>
  </si>
  <si>
    <t>Изготовление и установка дверей мус/камер</t>
  </si>
  <si>
    <t>Изготовление и установка тамбурных дверей</t>
  </si>
  <si>
    <t>Ремонт системы освещения подвала</t>
  </si>
  <si>
    <t>Замена запорной арматуры ХВС и ГВС подвала</t>
  </si>
  <si>
    <t>Замена запорной арматуры ХВС, ГВС, отопления, в подвале</t>
  </si>
  <si>
    <t>Замена запорной арматуры ХВС, ГВС,  в подвале</t>
  </si>
  <si>
    <t>Замена запорной арматуры ХВС  в подвале</t>
  </si>
  <si>
    <t>Замена запорной арматуры ХВС в подвале</t>
  </si>
  <si>
    <t>Замена стояков ГВС и ХВС</t>
  </si>
  <si>
    <t>Замена запорной арматуры ХВС, ГВС, отопления в подвале</t>
  </si>
  <si>
    <t>Замена запорной арматуры ХВС, ГВС в подвале</t>
  </si>
  <si>
    <t>Ремонт канализационных стояков</t>
  </si>
  <si>
    <t>Замена участков лежаков отопления</t>
  </si>
  <si>
    <t>Замена запорной арматуры в пдвале и тех/этаже</t>
  </si>
  <si>
    <t>Ремонт холла</t>
  </si>
  <si>
    <t>Изготовление и ремонт оборуд (поручни, кожухи на радиаторы, др.)</t>
  </si>
  <si>
    <t>Замена двери в мус/камеру</t>
  </si>
  <si>
    <t>сайт/Марк: 1кв.</t>
  </si>
  <si>
    <t>Замена стояков канализации</t>
  </si>
  <si>
    <t>п-зд 4</t>
  </si>
  <si>
    <t>Ремонт вентиляцинных каналов и выходов на кровлю</t>
  </si>
  <si>
    <t>Ремонт освещения МОП</t>
  </si>
  <si>
    <t>Ремонт освещения: 1 этажа, мус/камер, фасадного</t>
  </si>
  <si>
    <t>Ремонт перил</t>
  </si>
  <si>
    <t>п-зд 3</t>
  </si>
  <si>
    <t>п -зд 1,2,3</t>
  </si>
  <si>
    <t>Изготовление и установка декорат.решеток на окнах</t>
  </si>
  <si>
    <t>9 шт.</t>
  </si>
  <si>
    <t>Изготовление и установка метал.двери</t>
  </si>
  <si>
    <t>п-зд 2</t>
  </si>
  <si>
    <t>п-зд 1,2</t>
  </si>
  <si>
    <t>Замена канализационного лежака</t>
  </si>
  <si>
    <t>п.№ 2, 3,4</t>
  </si>
  <si>
    <t>Изготовление двери на ревизии отопления в холле</t>
  </si>
  <si>
    <t>2шт.</t>
  </si>
  <si>
    <t>12шт.</t>
  </si>
  <si>
    <t>ремонт входных дверей</t>
  </si>
  <si>
    <t>ремонт входных и тамбурных дверей</t>
  </si>
  <si>
    <t>п-зд №2,3</t>
  </si>
  <si>
    <t>ремонт тамбурных дверей</t>
  </si>
  <si>
    <t>п-зд №1-4</t>
  </si>
  <si>
    <t>покраска ограждения</t>
  </si>
  <si>
    <t>замена заглушки</t>
  </si>
  <si>
    <t>укрепление решеток для слуховых окон саморезами</t>
  </si>
  <si>
    <t>устройство табличек с нумерацией на этажах</t>
  </si>
  <si>
    <t>40 шт.</t>
  </si>
  <si>
    <t>ремонт входных и тамбурных дверей п-зды №1,2,3</t>
  </si>
  <si>
    <t>ремонт лежака</t>
  </si>
  <si>
    <t>покраска ограждения, побелка деревьев, бордюрного камня, фасада</t>
  </si>
  <si>
    <t>покраска мусорных контейнеров</t>
  </si>
  <si>
    <t>покраска бордюрного камня, побелка деревьев</t>
  </si>
  <si>
    <t>замеана таймера</t>
  </si>
  <si>
    <t>покраска лавочек, ограждения, деревьев</t>
  </si>
  <si>
    <t>побелка деревьев</t>
  </si>
  <si>
    <t>20шт.</t>
  </si>
  <si>
    <t>побелка деревьев, покраска ограждения</t>
  </si>
  <si>
    <t>ремонт и окраска ограждения, бордюров</t>
  </si>
  <si>
    <t>ремонт и окраска ограждения, бордюров, побелка деревьев</t>
  </si>
  <si>
    <t>ремонт входных групп кирпичной кладкой</t>
  </si>
  <si>
    <t>изоляция труб в подвале энергофлексом</t>
  </si>
  <si>
    <t>ревизия задвижек</t>
  </si>
  <si>
    <t>побелка деревьев, окраска ограждений, бордюра</t>
  </si>
  <si>
    <t>ремонт дверных блоков на чердаке</t>
  </si>
  <si>
    <t>изоляция труб энергофлексом</t>
  </si>
  <si>
    <t>окрашивание бордюров, ограждения</t>
  </si>
  <si>
    <t>окрашивание входных дверей</t>
  </si>
  <si>
    <t>замена дверных пружин</t>
  </si>
  <si>
    <t>устройство кирпичной кладки входных групп</t>
  </si>
  <si>
    <t>установка поэтажных табличек и почтовых ящиков</t>
  </si>
  <si>
    <t>окраска ограждений</t>
  </si>
  <si>
    <t>окраска ограждения</t>
  </si>
  <si>
    <t>замена выключателя, розетки</t>
  </si>
  <si>
    <t>ремонт проводки тех/освещения (пог.м)</t>
  </si>
  <si>
    <t>окраска наружных дверей</t>
  </si>
  <si>
    <t>4шт.</t>
  </si>
  <si>
    <t>окраска дверей</t>
  </si>
  <si>
    <t>установка поэтажных табличек с нумерацией</t>
  </si>
  <si>
    <t>установка почтовых ящиков и поэтажных табличек</t>
  </si>
  <si>
    <t>замена клапанов мусоропровода</t>
  </si>
  <si>
    <t>ремонт остекления, замена разбитых стекол</t>
  </si>
  <si>
    <t>ремонт и окраска ограждения</t>
  </si>
  <si>
    <t>устранение засоров канализации в подвале</t>
  </si>
  <si>
    <t>ремонт и замена кранов на элеваторном узле и стояках ХВС и ГВС</t>
  </si>
  <si>
    <t>Замена стояка ХВС</t>
  </si>
  <si>
    <t>п-зд №4</t>
  </si>
  <si>
    <t xml:space="preserve">Ремонт покрытия полов </t>
  </si>
  <si>
    <t>п.№ 3, 4</t>
  </si>
  <si>
    <t>Ремонт покрытия полов</t>
  </si>
  <si>
    <t>п. №1</t>
  </si>
  <si>
    <t>Ремонт покрытия полов на 10 этаже</t>
  </si>
  <si>
    <t>Изготовление и установка ограждения</t>
  </si>
  <si>
    <t>50 шт.</t>
  </si>
  <si>
    <t>Ремонт освещения подъездов</t>
  </si>
  <si>
    <t>Ремонт пола из керамической плитки</t>
  </si>
  <si>
    <t>п-зд № 1,2</t>
  </si>
  <si>
    <t>48сек.</t>
  </si>
  <si>
    <t>60сек.</t>
  </si>
  <si>
    <t>п-зд 1</t>
  </si>
  <si>
    <t>ремонт контейнеров для сбора мусора</t>
  </si>
  <si>
    <t>6ед.</t>
  </si>
  <si>
    <t>ремонт входной двери в 1-м подъезде</t>
  </si>
  <si>
    <t>ремонт входной двери в 1-3 подъездах</t>
  </si>
  <si>
    <t>покраска малых форм</t>
  </si>
  <si>
    <t>окрашивание бордюра, детских форм</t>
  </si>
  <si>
    <t>подсыпка грунта в цветники</t>
  </si>
  <si>
    <t>замена болтов, гаек, прокладок</t>
  </si>
  <si>
    <t>окраска стен фасада, ограждения</t>
  </si>
  <si>
    <t>замена клапана мусоропровода</t>
  </si>
  <si>
    <t>ремонт вентиляционной шахты</t>
  </si>
  <si>
    <t>замена труб в подвале  д25, д15</t>
  </si>
  <si>
    <t>частичный ремонт кровли</t>
  </si>
  <si>
    <t>20 м2</t>
  </si>
  <si>
    <t>покраска ограждения, бордюрного камня, частично - фасада</t>
  </si>
  <si>
    <t>ремонт лавочек и песочницы</t>
  </si>
  <si>
    <t>частичная замена трубы ГВС в подвале</t>
  </si>
  <si>
    <t>18 п.м</t>
  </si>
  <si>
    <t>замена трубы д 89</t>
  </si>
  <si>
    <t>1 п.м</t>
  </si>
  <si>
    <t>замена труб в подвале д 25</t>
  </si>
  <si>
    <t>замена прокладок  и термометров (5ед.) на задвижках</t>
  </si>
  <si>
    <t>замена термометров</t>
  </si>
  <si>
    <t>подсыпка грунта</t>
  </si>
  <si>
    <t>5ед.</t>
  </si>
  <si>
    <t>окраска ограждений, бордюров</t>
  </si>
  <si>
    <t>высадка рассады</t>
  </si>
  <si>
    <t>подсыпка грунта в цветочницы, высадка рассады</t>
  </si>
  <si>
    <t>замена манометров</t>
  </si>
  <si>
    <t>3 ед.</t>
  </si>
  <si>
    <t>высадка цветочной рассады</t>
  </si>
  <si>
    <t>Изготовление и установка ограждения, окраска</t>
  </si>
  <si>
    <t>ремонт выходов на кровлю</t>
  </si>
  <si>
    <t>замена труб д 57</t>
  </si>
  <si>
    <t>окраска бордюров</t>
  </si>
  <si>
    <t>замена болтов и гаек</t>
  </si>
  <si>
    <t>4ед.</t>
  </si>
  <si>
    <t>8ед.</t>
  </si>
  <si>
    <t>окраска элеваторных узлов</t>
  </si>
  <si>
    <t>посадка кустов</t>
  </si>
  <si>
    <t>замена патрубка</t>
  </si>
  <si>
    <t>замена радиатора</t>
  </si>
  <si>
    <t>окраска ограждения детской площадки</t>
  </si>
  <si>
    <t>подсыпка грунта, посадка цветов</t>
  </si>
  <si>
    <t>замена манжеты в подвале</t>
  </si>
  <si>
    <t>п. № 6</t>
  </si>
  <si>
    <t>Ремонт цоколя</t>
  </si>
  <si>
    <t>Замена стояков ХВС, канализации и лежаков ХВС в подвале</t>
  </si>
  <si>
    <t>№1, 2, 3,4</t>
  </si>
  <si>
    <t>Ремонт системы освещения 4-го подъезда</t>
  </si>
  <si>
    <t>Ремонт межпанельных швов</t>
  </si>
  <si>
    <t>Замена  стояков ХВС</t>
  </si>
  <si>
    <t xml:space="preserve">Замена стояка ХВС </t>
  </si>
  <si>
    <t>Валка сухостоя и аварийных деревьев</t>
  </si>
  <si>
    <t>Замена запорной арматуры</t>
  </si>
  <si>
    <t>замена запорной арматуры в подвале</t>
  </si>
  <si>
    <t>замена запорной арматуры ГВС и отопления (подвал)</t>
  </si>
  <si>
    <t>окраска ограждения и дет площадки</t>
  </si>
  <si>
    <t>замена клапанов мус/провода</t>
  </si>
  <si>
    <t>12ед.</t>
  </si>
  <si>
    <t>ремонт песочницы</t>
  </si>
  <si>
    <t>замена разбитых стекол</t>
  </si>
  <si>
    <t>покраска ограждения, лавочек, катка</t>
  </si>
  <si>
    <t>замена тройников и прокладок в подвале</t>
  </si>
  <si>
    <t>18 ед.</t>
  </si>
  <si>
    <t>покраска ограждения, цветника</t>
  </si>
  <si>
    <t>заделка отверстий после замены канализации</t>
  </si>
  <si>
    <t>покраска элеваторных узлов</t>
  </si>
  <si>
    <t>заделка откосов</t>
  </si>
  <si>
    <t>замена труб д32</t>
  </si>
  <si>
    <t>окрашивание входных групп, ограждения</t>
  </si>
  <si>
    <t>замена конвектора</t>
  </si>
  <si>
    <t>окраска малых форм</t>
  </si>
  <si>
    <t>замена труб д.57</t>
  </si>
  <si>
    <t>7 п.м</t>
  </si>
  <si>
    <t>окраска цоколя, бордюра</t>
  </si>
  <si>
    <t>окраска цоколя</t>
  </si>
  <si>
    <t>покраска детского оборудования</t>
  </si>
  <si>
    <t>подчеканка растробов канализационных труб</t>
  </si>
  <si>
    <t>замена гаек и болтов на задвижках элеваторного узла</t>
  </si>
  <si>
    <t>подчеканка раструбов канализационных труб подвала</t>
  </si>
  <si>
    <t>замена фланцев лежака ХВС</t>
  </si>
  <si>
    <t>замена задвижки</t>
  </si>
  <si>
    <t>замена радиатора отопления</t>
  </si>
  <si>
    <t>подчеканка раструбов канализ.труб</t>
  </si>
  <si>
    <t>замена термометров на элеваторном узле</t>
  </si>
  <si>
    <t>ремонт остекления дверных полотен</t>
  </si>
  <si>
    <t>окраска детского оборудования</t>
  </si>
  <si>
    <t>устранение засоров канализации подвал</t>
  </si>
  <si>
    <t>замена труб ХВС и ГВС д 20 подвал</t>
  </si>
  <si>
    <t>замена радиатора отопления в 1 п-зде</t>
  </si>
  <si>
    <t>ремонт элементов детской площадки</t>
  </si>
  <si>
    <t>ремонт дверей мус/камеры</t>
  </si>
  <si>
    <t>ремонт водостоков</t>
  </si>
  <si>
    <t>заменатройников,  болтов и гаек</t>
  </si>
  <si>
    <t>замена труб в подвале  д15, 20, 25</t>
  </si>
  <si>
    <t>замена фланца д 80</t>
  </si>
  <si>
    <t>ремонт системы отопления в подвале: отводы, тройники, краны, бочата</t>
  </si>
  <si>
    <t>54 п.м</t>
  </si>
  <si>
    <t>34 п.м</t>
  </si>
  <si>
    <t>подсыпка почвогрунта</t>
  </si>
  <si>
    <t>гидроизоляция труб энергофлексом</t>
  </si>
  <si>
    <t>замена труб д. 32, 50</t>
  </si>
  <si>
    <t>15 п.м</t>
  </si>
  <si>
    <t>28 п.м</t>
  </si>
  <si>
    <t>замена труб д 25, 20, 32</t>
  </si>
  <si>
    <t>43 п.м</t>
  </si>
  <si>
    <t>засыпка ям на проезжей части у домов щебнем</t>
  </si>
  <si>
    <t>замена труб д 25</t>
  </si>
  <si>
    <t>7,5 п.м</t>
  </si>
  <si>
    <t>покраска входной двери</t>
  </si>
  <si>
    <t>замена трубы д 25</t>
  </si>
  <si>
    <t>3,5 п.м</t>
  </si>
  <si>
    <t>замена колец уплотнительных</t>
  </si>
  <si>
    <t>замена труб д.57, д20, д.15, д32</t>
  </si>
  <si>
    <t>19 п.м</t>
  </si>
  <si>
    <t>засыпка ям щебнем</t>
  </si>
  <si>
    <t>замена сгонов</t>
  </si>
  <si>
    <t xml:space="preserve">подсыпка щебня  в выбоины </t>
  </si>
  <si>
    <t>замена бочат, колец, сгонов, тройников</t>
  </si>
  <si>
    <t>замена трубы д 50</t>
  </si>
  <si>
    <t>ремонт трубопровода ХВС (замена фильтров, прокладок)</t>
  </si>
  <si>
    <t>замена отводов</t>
  </si>
  <si>
    <t>набивка сальников в подвале</t>
  </si>
  <si>
    <t>замена тех.розетки / выключателя</t>
  </si>
  <si>
    <t>замена затвора (диска)</t>
  </si>
  <si>
    <t>замена труб ХВС  д 20, 25 в подвале</t>
  </si>
  <si>
    <t>замена труб д 57, 50, 25 и компенсаторов (2 ед.)</t>
  </si>
  <si>
    <t>замена болтов, гаек, затворов дисковых</t>
  </si>
  <si>
    <t>замена труб  в подвале д 50</t>
  </si>
  <si>
    <t>6п.м</t>
  </si>
  <si>
    <t>замена фланцев (8ед.), резьбы (30ед.)</t>
  </si>
  <si>
    <t xml:space="preserve">подсыпка почвогрунта, щебня </t>
  </si>
  <si>
    <t>посадка травы на газонах</t>
  </si>
  <si>
    <t>замена розеток (выключателей) тех/освещения</t>
  </si>
  <si>
    <t>замена труб д 20</t>
  </si>
  <si>
    <t>замена запорной арматуры при ремонте ХВС и ГВС, отопления</t>
  </si>
  <si>
    <t>замена труб д 25,50,89</t>
  </si>
  <si>
    <t>13 п.м</t>
  </si>
  <si>
    <t>замена радиатора отопления подъезда</t>
  </si>
  <si>
    <t>частичный ремонт кровли (линокром)</t>
  </si>
  <si>
    <t>11 шт.</t>
  </si>
  <si>
    <t>ремонт дверей машинного отделения лифта</t>
  </si>
  <si>
    <t>ремонт дет. площадки</t>
  </si>
  <si>
    <t>ремонт дверей мусорокамер</t>
  </si>
  <si>
    <t>п-зд 4,5,6</t>
  </si>
  <si>
    <t>ремонт дверей в подъезды</t>
  </si>
  <si>
    <t>п-зд №1, 2</t>
  </si>
  <si>
    <t>замена замков дверей мусорокамер</t>
  </si>
  <si>
    <t>п-зд 3,4,5</t>
  </si>
  <si>
    <t>14 ед.</t>
  </si>
  <si>
    <t>ремонт и окраска водостоков</t>
  </si>
  <si>
    <t>Ремонт двери-решетки входа в подвал</t>
  </si>
  <si>
    <t>замена переходников, сгонов и др.</t>
  </si>
  <si>
    <t>замена переходников, сгонов, отводов, бочат и др.</t>
  </si>
  <si>
    <t>58 ед.</t>
  </si>
  <si>
    <t>25 ед.</t>
  </si>
  <si>
    <t>частичная замена ливневой канализации в подвале (трубы, ревизия)</t>
  </si>
  <si>
    <t>ремонт оконных рам и остекления в подъезде</t>
  </si>
  <si>
    <t>замена труб д 32</t>
  </si>
  <si>
    <t>21 ед.</t>
  </si>
  <si>
    <t>16 ед.</t>
  </si>
  <si>
    <t>замена щита эл.</t>
  </si>
  <si>
    <t>замена выключателя/ розетки</t>
  </si>
  <si>
    <t>замена шкафа эл.</t>
  </si>
  <si>
    <t>ремонт проводки освещения</t>
  </si>
  <si>
    <t>замена битых стекол</t>
  </si>
  <si>
    <t>ремонт скамеек, песочницы</t>
  </si>
  <si>
    <t>окраска дверей мус/камер</t>
  </si>
  <si>
    <t>11 п.м</t>
  </si>
  <si>
    <t>устранение засоров внутренней канализации подвал</t>
  </si>
  <si>
    <t>п-зд 1-4</t>
  </si>
  <si>
    <t>притирка запорной арматуры</t>
  </si>
  <si>
    <t>замена термометров  и манометров на элеваторном узле</t>
  </si>
  <si>
    <t>покраска ограждения за домом</t>
  </si>
  <si>
    <t xml:space="preserve">Пионерская     </t>
  </si>
  <si>
    <t>( с 01.08.2013г.)</t>
  </si>
  <si>
    <t>п.1</t>
  </si>
  <si>
    <t>Замена стояков ГВС и обратного водоснабжения</t>
  </si>
  <si>
    <t>Ремонт отмостки</t>
  </si>
  <si>
    <t>Ремонт входных ступеней</t>
  </si>
  <si>
    <t>Замена трубопровода водоснабжения в подвале</t>
  </si>
  <si>
    <t>Ремонт покрытия пола входа в подъезды</t>
  </si>
  <si>
    <t>Устройство решетки на окно консъеожа</t>
  </si>
  <si>
    <t>п.2</t>
  </si>
  <si>
    <t>Устройство стальной двери в электрощитовой</t>
  </si>
  <si>
    <t>Устройство перил и пандусов входа в подъезды</t>
  </si>
  <si>
    <t>Устройство обрамления ступений перед входами и аркой</t>
  </si>
  <si>
    <t xml:space="preserve">Устройство обрамления ступений перед входами </t>
  </si>
  <si>
    <t>Устройство пандусов перед входом в подъезды</t>
  </si>
  <si>
    <t>Устройство 2-х стальных решетч.дверей входа в подвал</t>
  </si>
  <si>
    <t>Устройство ограждения контейнерной площадки</t>
  </si>
  <si>
    <t>Устройство решетч.двери и реш.с навесом входа в подвал</t>
  </si>
  <si>
    <t>Ремонт фасада</t>
  </si>
  <si>
    <t>п.1,2,3,4,5,6,7,8</t>
  </si>
  <si>
    <t>Замена стояков водоотведения</t>
  </si>
  <si>
    <t>Ремонт фасадов входных групп</t>
  </si>
  <si>
    <t>Ремонт цоколя и фасадов входных групп</t>
  </si>
  <si>
    <t>55сек.</t>
  </si>
  <si>
    <t>53 сек.</t>
  </si>
  <si>
    <t>96 сек.</t>
  </si>
  <si>
    <t>78 сек.</t>
  </si>
  <si>
    <t>57 сек.</t>
  </si>
  <si>
    <t>18 сек.</t>
  </si>
  <si>
    <t>35 сек.</t>
  </si>
  <si>
    <t>проверка и прочистка вентканалов: кв.32</t>
  </si>
  <si>
    <t>проверка и прочистка вентканалов: кв.73</t>
  </si>
  <si>
    <t>проверка и прочистка вентканалов: кв.3,</t>
  </si>
  <si>
    <t xml:space="preserve">проверка и прочистка вентканалов: 4 </t>
  </si>
  <si>
    <t>проверка и прочистка вентканалов: кв.22,35</t>
  </si>
  <si>
    <t>проверка и прочистка вентканалов: кв.15</t>
  </si>
  <si>
    <t>проверка и прочистка вентканалов: кв.26,81</t>
  </si>
  <si>
    <t>проверка и прочистка вентканалов: кв.4</t>
  </si>
  <si>
    <t>проверка и прочистка вентканалов: кв.66</t>
  </si>
  <si>
    <t>проверка и прочистка вентканалов: кв.2, 67</t>
  </si>
  <si>
    <t>проверка и прочистка вентканалов: кв.101</t>
  </si>
  <si>
    <t>проверка и прочистка вентканалов: кв.15, 64</t>
  </si>
  <si>
    <t>проверка и прочистка вентканалов: кв.51,60</t>
  </si>
  <si>
    <t>проверка и прочистка вентканалов: кв.23</t>
  </si>
  <si>
    <t>проверка и прочистка вентканалов: кв.18, 61</t>
  </si>
  <si>
    <t>проверка и прочистка вентканалов: кв.79</t>
  </si>
  <si>
    <t>проверка и прочистка вентканалов: кв.19</t>
  </si>
  <si>
    <t>проверка и прочистка вентканалов: кв.39,23,10</t>
  </si>
  <si>
    <t>проверка и прочистка вентканалов: кв.56</t>
  </si>
  <si>
    <t>проверка и прочистка вентканалов: кв.50</t>
  </si>
  <si>
    <t>проверка и прочистка вентканалов: кв.41,21,53,24</t>
  </si>
  <si>
    <t>проверка и прочистка вентканалов: кв.38</t>
  </si>
  <si>
    <t xml:space="preserve">проверка и прочистка вентканалов: кв.2,126 </t>
  </si>
  <si>
    <t>проверка и прочистка вентканалов по заявкам: кв.1</t>
  </si>
  <si>
    <t>проверка и прочистка вентканалов: кв.90,76</t>
  </si>
  <si>
    <t>утепление трубопроводов в подвале</t>
  </si>
  <si>
    <t>проверка и прочистка вентканалов кв.: 85</t>
  </si>
  <si>
    <t>проверка и прочистка вентканалов кв.:117</t>
  </si>
  <si>
    <t>проверка и прочистка вентканалов: кв.11,71,3,72</t>
  </si>
  <si>
    <t>проверка и прочистка вентканалов: кв.61,</t>
  </si>
  <si>
    <t>проверка и прочистка вентканалов: кв.11</t>
  </si>
  <si>
    <t>проверка и прочистка вентканалов: кв.26,15</t>
  </si>
  <si>
    <t>проверка и прочистка вентканалов: кв.23,102</t>
  </si>
  <si>
    <t>проверка и прочистка вентканалов: кв.49</t>
  </si>
  <si>
    <t>проверка и прочистка вентканалов: кв.106,104,137</t>
  </si>
  <si>
    <t>проверка и прочистка вентканалов по заявкам: кв.124</t>
  </si>
  <si>
    <t>проверка и прочистка вентканалов: кв.32,29,136</t>
  </si>
  <si>
    <t>проверка и прочистка вентканалов: кв.44,11</t>
  </si>
  <si>
    <t>проверка и прочистка вентканалов: кв.69, 25,97</t>
  </si>
  <si>
    <t>проверка и прочистка вентканалов: кв.73,121,91,19,163,29</t>
  </si>
  <si>
    <t>проверка и очистка дымоходов и венканалов с газовыми колонками</t>
  </si>
  <si>
    <t>ежемесячная дератизация подвала</t>
  </si>
  <si>
    <t>проверка и прочистка вентканалов: кв.120,116,112,118,108,130,140,127,123,119,115,103</t>
  </si>
  <si>
    <t>Замена приказного аппарата лифта</t>
  </si>
  <si>
    <t>п.2А, 2Б</t>
  </si>
  <si>
    <t>Ремонт коретки ДК и створок ДК на пас.лифте</t>
  </si>
  <si>
    <t>п.4</t>
  </si>
  <si>
    <t>Замена статора лифта</t>
  </si>
  <si>
    <t>п.3</t>
  </si>
  <si>
    <t>Замена червячной пары лифта</t>
  </si>
  <si>
    <t>п. 2Б</t>
  </si>
  <si>
    <t>Замена канатоведущего шкива и каретки лифта</t>
  </si>
  <si>
    <t>п.1А</t>
  </si>
  <si>
    <t>п. 2</t>
  </si>
  <si>
    <t>Замена створок ДК и створок ДШ</t>
  </si>
  <si>
    <t>п.1, 4</t>
  </si>
  <si>
    <t>Ремонт коретки ДК и створок ДШ на   лифте</t>
  </si>
  <si>
    <t>Ремонт шкива ОС и каната ОС</t>
  </si>
  <si>
    <t>Ремонт статора электродвигателя лифта</t>
  </si>
  <si>
    <t>Замена трансформатора лифта</t>
  </si>
  <si>
    <t>Замена шкива ОС и каната ОС</t>
  </si>
  <si>
    <t>техническое обслуживание и проверка герметичности газопровода</t>
  </si>
  <si>
    <t>ремонт решеток- дверей перед машинным отделением лифтов</t>
  </si>
  <si>
    <t>п-зд №1,2,3</t>
  </si>
  <si>
    <t>ремонт дверей-решеток  и дверей машинных отделений</t>
  </si>
  <si>
    <t>ремонт стен тамбура с утеплением дверей</t>
  </si>
  <si>
    <t>ремонт дверей: входных и мус/камер п-зды № 1,2,3,4,5</t>
  </si>
  <si>
    <t>8 шт.</t>
  </si>
  <si>
    <t>ремонт и окраска скамеек</t>
  </si>
  <si>
    <t>ремонт дверей в подъездах</t>
  </si>
  <si>
    <t>п.1, 2</t>
  </si>
  <si>
    <t>п-зд 1,3,4</t>
  </si>
  <si>
    <t>ремонт решеток и дверей машинных отделений лифтов</t>
  </si>
  <si>
    <t>п.1,2</t>
  </si>
  <si>
    <t>замена чугунного радиатора отопления п.6,7,8</t>
  </si>
  <si>
    <t xml:space="preserve">замена радиатора </t>
  </si>
  <si>
    <t>установка розетки</t>
  </si>
  <si>
    <t>замена трубы д.89 на тех.этаже</t>
  </si>
  <si>
    <t>замена чугунного радиатора</t>
  </si>
  <si>
    <t>замена трубы ХВС д.25</t>
  </si>
  <si>
    <t>20п.м</t>
  </si>
  <si>
    <t>замена гаек и болтов на задвижках, утепление труб</t>
  </si>
  <si>
    <t>замена труб д 20,15</t>
  </si>
  <si>
    <t>замена радиаторов подъездного отопления</t>
  </si>
  <si>
    <t>2ед.</t>
  </si>
  <si>
    <t>замена труб д 108</t>
  </si>
  <si>
    <t>обработка мус/провода дез/средством</t>
  </si>
  <si>
    <t>замена труб д 15, д57, д25</t>
  </si>
  <si>
    <t>замена концевого конвектора</t>
  </si>
  <si>
    <t>замена фланцев д 80</t>
  </si>
  <si>
    <t>замена трубы д 15, д 20, д 108</t>
  </si>
  <si>
    <t>замена переходников, сгонов, тройников и др.</t>
  </si>
  <si>
    <t>ремонт окон, замена битых стекол</t>
  </si>
  <si>
    <t xml:space="preserve">ремонт стены в подъезде </t>
  </si>
  <si>
    <t>замена фланцев, болтов, гаек, сгонов, угольников</t>
  </si>
  <si>
    <t>замена прокладок</t>
  </si>
  <si>
    <t>1,5 п.м</t>
  </si>
  <si>
    <t>Дезинфекция кв.65</t>
  </si>
  <si>
    <t>Дезинфекция кв.28</t>
  </si>
  <si>
    <t>Дезинсекция</t>
  </si>
  <si>
    <t>Обслуживание приборов учета</t>
  </si>
  <si>
    <t>Измерение физических факторов шума</t>
  </si>
  <si>
    <t>Электронное снятие показаний эл.счетчиков квартир ежемесячно</t>
  </si>
  <si>
    <t>Энергетическое обследование МКД</t>
  </si>
  <si>
    <t>Установка датчиков давления</t>
  </si>
  <si>
    <t>Частичный ремонт кровли</t>
  </si>
  <si>
    <t>Устройства основания под асфальтирован.дет.площадки</t>
  </si>
  <si>
    <t>Замена элеваторного узла с регулятором температуры</t>
  </si>
  <si>
    <t>Ремонт фасадного освещения</t>
  </si>
  <si>
    <t>Ремонт пола из керамич.плитки</t>
  </si>
  <si>
    <t>Замена участка канализационного стояка</t>
  </si>
  <si>
    <t>Изготовление и установка стальной двери выхода на крышу</t>
  </si>
  <si>
    <t>Изготовление и установка стальной двери выхода на чердак</t>
  </si>
  <si>
    <t>Ремонт системы освещения 1, 2, 3, 4, 5, 6, 7, 8-го подъездов</t>
  </si>
  <si>
    <t>проверка и прочистка вентканалов: кв.82, 60</t>
  </si>
  <si>
    <t>проверка и прочистка вентканалов: кв.120, 49, 155</t>
  </si>
  <si>
    <t>проверка и прочистка вентканалов: кв.51</t>
  </si>
  <si>
    <t>проверка и прочистка вентканалов: кв.74</t>
  </si>
  <si>
    <t>проверка и прочистка вентканалов: кв.73,68, 34</t>
  </si>
  <si>
    <t>проверка и прочистка вентканалов: кв.137, 129</t>
  </si>
  <si>
    <t>проверка и прочистка вентканалов: кв.67</t>
  </si>
  <si>
    <t>проверка и прочистка вентканалов: кв.143,142,11,144, 212</t>
  </si>
  <si>
    <t>проверка и прочистка вентканалов: кв.41, 37,133,24,3</t>
  </si>
  <si>
    <t>проверка и прочистка вентканалов: кв.49, 31, 35, 19, 15, 39, 11, 7</t>
  </si>
  <si>
    <t>ремонт дверей входа в подвал</t>
  </si>
  <si>
    <t xml:space="preserve">ремонт оконых рам в подъездах </t>
  </si>
  <si>
    <t>п.2,3,4</t>
  </si>
  <si>
    <t>замена замков мус/камер</t>
  </si>
  <si>
    <t>п.1,2,3, 4</t>
  </si>
  <si>
    <t>ремонт дверей в машин.отделениях лифтов</t>
  </si>
  <si>
    <t>п. 1, 2</t>
  </si>
  <si>
    <t>ремонт решеток в цоколе</t>
  </si>
  <si>
    <t>замена / ремонт светильников</t>
  </si>
  <si>
    <t>ремонт патрона эл.</t>
  </si>
  <si>
    <t>замена радиатора в подъезде №2</t>
  </si>
  <si>
    <t>7 сек.</t>
  </si>
  <si>
    <t>замена реле</t>
  </si>
  <si>
    <t>32 п.м</t>
  </si>
  <si>
    <t>наладка отопления на техэтаже</t>
  </si>
  <si>
    <t>изоляция труб отопления энергофлекса</t>
  </si>
  <si>
    <t>изоляция труб отопления энергофлексом</t>
  </si>
  <si>
    <t>ремонт двери</t>
  </si>
  <si>
    <t>ремонт рам в подъездах и вторых входных дверей</t>
  </si>
  <si>
    <t>10 ед.</t>
  </si>
  <si>
    <t>замена труб д.32, 89</t>
  </si>
  <si>
    <t>ремонт входов на кровлю и слух.окон</t>
  </si>
  <si>
    <t>замена фасонины в подвале</t>
  </si>
  <si>
    <t>ремонт подъездного отопления, замена радиаторов</t>
  </si>
  <si>
    <t>замена сгонов в подвале</t>
  </si>
  <si>
    <t>замена линолиума в лифте</t>
  </si>
  <si>
    <t>замена запорной арматуры на стояках ГВС и ХВС в подвале п.1,2,3,4,5</t>
  </si>
  <si>
    <t>покраска ограждения дет площадки</t>
  </si>
  <si>
    <t>замена трубы, сгонов. В подвале на стояках отопления</t>
  </si>
  <si>
    <t>ремонт отлива на кровле</t>
  </si>
  <si>
    <t>замена труб д 40, 25</t>
  </si>
  <si>
    <t>ремонт дверей тамбурных и остекления оконных блоков</t>
  </si>
  <si>
    <t>замена трубы д 108</t>
  </si>
  <si>
    <t>ремонт оконных рам и  окон выхода  на кровлю</t>
  </si>
  <si>
    <t>30 п.м</t>
  </si>
  <si>
    <t>замена уголков, тройников, сгонов, оправ под манометры, шайб, бочат</t>
  </si>
  <si>
    <t>укрепление изоляционных материалов</t>
  </si>
  <si>
    <t>замена пробки радиатора отопления подъезда</t>
  </si>
  <si>
    <t>установка почтовых ящиков 5 сек.</t>
  </si>
  <si>
    <t>7ед.</t>
  </si>
  <si>
    <t>обработка подвла после засора канализации</t>
  </si>
  <si>
    <t>частичная замена ливневой канализации трубы д50</t>
  </si>
  <si>
    <t>частичная замена гаек на задвижках эл.узлов</t>
  </si>
  <si>
    <t>25 шт.</t>
  </si>
  <si>
    <t>замена гаек на задвижках элеват.узла20</t>
  </si>
  <si>
    <t>покраска элеваторного узла, замена фасонины</t>
  </si>
  <si>
    <t>установка почтовых ящиков 4 сек.</t>
  </si>
  <si>
    <t>покраска выходов на кровлю</t>
  </si>
  <si>
    <t>окраска металлических ограждений</t>
  </si>
  <si>
    <t>30 сек.</t>
  </si>
  <si>
    <t>покраска ограждений</t>
  </si>
  <si>
    <t>замена навесных замков</t>
  </si>
  <si>
    <t>замена распаячной коробки</t>
  </si>
  <si>
    <t>Герметизация межпанельных швов</t>
  </si>
  <si>
    <t>кв.83,92</t>
  </si>
  <si>
    <t>кв.11</t>
  </si>
  <si>
    <t>кв.22</t>
  </si>
  <si>
    <t>кв.93</t>
  </si>
  <si>
    <t>Герметизация межпанельных швов частичная</t>
  </si>
  <si>
    <t>п. 1</t>
  </si>
  <si>
    <t>Установка асфальтового покрытия для детского городка</t>
  </si>
  <si>
    <t>70сек.</t>
  </si>
  <si>
    <t>141сек.</t>
  </si>
  <si>
    <t>Ремонт кровельного покрытия над балконами</t>
  </si>
  <si>
    <t>кв.118</t>
  </si>
  <si>
    <t>кв.59</t>
  </si>
  <si>
    <t>кв.78</t>
  </si>
  <si>
    <t xml:space="preserve">Ремонт кровельного покрытия над балконами </t>
  </si>
  <si>
    <t>кв.160</t>
  </si>
  <si>
    <t>кв.71</t>
  </si>
  <si>
    <t>кв.64</t>
  </si>
  <si>
    <t>Утепление оголовков лифтовых шахт</t>
  </si>
  <si>
    <t>п-зд 1,5,6,7,8</t>
  </si>
  <si>
    <t>Ремонт покрытия полов в подъездах</t>
  </si>
  <si>
    <t>Ремонт покрытия полов в подъезде</t>
  </si>
  <si>
    <t>п-зд № 3</t>
  </si>
  <si>
    <t>Замена кухонного стояка канализации</t>
  </si>
  <si>
    <t>Замена участка выпуска системы канализации</t>
  </si>
  <si>
    <t>Ремонт конструктивных элементов дома</t>
  </si>
  <si>
    <t>55 сек.</t>
  </si>
  <si>
    <t>Изготовление и установка стальных дверей мус/камер</t>
  </si>
  <si>
    <t>ремонт деревянных дверей мус/камер  п-зды №1,2, 3,4,5,6</t>
  </si>
  <si>
    <t>ремонт дверей входа в подъезды</t>
  </si>
  <si>
    <t>п-зд 2, 3</t>
  </si>
  <si>
    <t>п. 1,2,3,4</t>
  </si>
  <si>
    <t>ремонт рам и остекления</t>
  </si>
  <si>
    <t>п. 4</t>
  </si>
  <si>
    <t>ремонт дверей мусорных камер</t>
  </si>
  <si>
    <t>п. 2,3</t>
  </si>
  <si>
    <t>ремонт  межэтажных дверей</t>
  </si>
  <si>
    <t>Ремонт скамеек</t>
  </si>
  <si>
    <t>36ед.</t>
  </si>
  <si>
    <t>ремонт входной двер и в подъезд №2</t>
  </si>
  <si>
    <t>замена пробки радиатора подъезлного отопления</t>
  </si>
  <si>
    <t>ремонт окон после пожара</t>
  </si>
  <si>
    <t>ремонт пола в лифтовых кабинах</t>
  </si>
  <si>
    <t>ремонт окон</t>
  </si>
  <si>
    <t>замена розетки/ выключателя</t>
  </si>
  <si>
    <t>Замена канализ.лежаков в подвале и выводов до  приемник.</t>
  </si>
  <si>
    <t>подсыпка почвогрунта, ремонт скамеек</t>
  </si>
  <si>
    <t>ремонт пола в лифтах</t>
  </si>
  <si>
    <t>ремонт слуховых окон на кровле</t>
  </si>
  <si>
    <t>утепление труб отопления</t>
  </si>
  <si>
    <t>36 шт.</t>
  </si>
  <si>
    <t>ремонт эл.щитовой</t>
  </si>
  <si>
    <t>ремонт дверных блоков</t>
  </si>
  <si>
    <t>ремонт слуховых окон в подвале</t>
  </si>
  <si>
    <t>48 шт.</t>
  </si>
  <si>
    <t>ремонт (замена)патронов</t>
  </si>
  <si>
    <t>замена трубы д15, д 25, д 32</t>
  </si>
  <si>
    <t>устройство пружин на двери</t>
  </si>
  <si>
    <t>замена труб в подвале д 20, 25</t>
  </si>
  <si>
    <t>ремонт эл.щитка</t>
  </si>
  <si>
    <t>замена переходников, сгонов, фланцев, фильтров и др.</t>
  </si>
  <si>
    <t>замена муфт</t>
  </si>
  <si>
    <t>окраска бордюров, ограждения</t>
  </si>
  <si>
    <t>ремонт оконных блоков, остекление</t>
  </si>
  <si>
    <t>20 шт.</t>
  </si>
  <si>
    <t>утепление стояков ГВС и ХВС и канализации</t>
  </si>
  <si>
    <t>устранение засоров канализации труб подвал</t>
  </si>
  <si>
    <t>нарядам ТО:янв.февр.март апрель май июнь июль авг., сен., ок., ноя.декаб.</t>
  </si>
  <si>
    <t>проверка и прочистка вентканалов: кв.53,</t>
  </si>
  <si>
    <t>проверка и прочистка вентканалов: кв.79, 88</t>
  </si>
  <si>
    <t>проверка и прочистка вентканалов: кв.117,</t>
  </si>
  <si>
    <t>вентиляция сент.авг.июль май март февр.янв.октябрь,ноябрь, дек.</t>
  </si>
  <si>
    <t>79 сек.</t>
  </si>
  <si>
    <t>42 сек.</t>
  </si>
  <si>
    <t>16 сек.</t>
  </si>
  <si>
    <t>40 ед.</t>
  </si>
  <si>
    <t>год</t>
  </si>
  <si>
    <t>СЭС: 9 мес.год</t>
  </si>
  <si>
    <t>проверка и прочистка вентканалов: кв.1, 107, 150, 54, 12, 52</t>
  </si>
  <si>
    <t>1полуг.9 мес.год</t>
  </si>
  <si>
    <t>Ремонт каретки ДК, установка и регулировка створок</t>
  </si>
  <si>
    <t>Ремонт створок дверей лифта</t>
  </si>
  <si>
    <t>Ремонт привода ДК лифта</t>
  </si>
  <si>
    <t>Замена канатоведущего шкива и тяговых канатов</t>
  </si>
  <si>
    <t>ремонт лифтов : 9 мес.год</t>
  </si>
  <si>
    <t>Ремонт системы электрооборудования</t>
  </si>
  <si>
    <t>Изготовление и установка тамбурных дверей и окон</t>
  </si>
  <si>
    <t>Изготовление и установка скамеек и урн</t>
  </si>
  <si>
    <t>Изготовление и установка стальной двери для ревизии отопления</t>
  </si>
  <si>
    <t>Изготовление и установка пандуса для мус.контейнеров</t>
  </si>
  <si>
    <t>Изготовление и установка 2-х кровель и решеток на окна цоколя</t>
  </si>
  <si>
    <t>Ремонт ограждения спортивной площадки</t>
  </si>
  <si>
    <t>Замена (частичная) стояков ХВС</t>
  </si>
  <si>
    <t>т/р + февр.март,апр.май,июнь,июль,авг. Сент.окт.нояб.дек.до сум.194491,66</t>
  </si>
  <si>
    <t>Замена лежаков ХВС в подвале</t>
  </si>
  <si>
    <t>Тек./р  янв.фев.март,апр.май, июнь,июль,авг.сент.окт.дек. До сум.665202,5р.задв.огр.убраны</t>
  </si>
  <si>
    <t xml:space="preserve">п. №4, </t>
  </si>
  <si>
    <t xml:space="preserve">п-зд №2, </t>
  </si>
  <si>
    <t>п. № 1, 2,4</t>
  </si>
  <si>
    <t>Устройства основания под асфальтирование автопарковки</t>
  </si>
  <si>
    <t>Устройство потолка с утеплением из ГКЛ</t>
  </si>
  <si>
    <t>частичный ремонт фасадного освещения</t>
  </si>
  <si>
    <t>Замена запорной арматуры в подвале и тех/этаже(чердак)</t>
  </si>
  <si>
    <t>Изготовление и установка входа в подвал и решет.двери</t>
  </si>
  <si>
    <t>замена вставок</t>
  </si>
  <si>
    <t>5п.м</t>
  </si>
  <si>
    <t>Ремонт покрытия полов, частичный ремонт подъезда</t>
  </si>
  <si>
    <t>ремонт входа в подъезд</t>
  </si>
  <si>
    <t>№2</t>
  </si>
  <si>
    <t>Капитальный ремонт кровли</t>
  </si>
  <si>
    <t>Капитальный ремонт скатной кровли</t>
  </si>
  <si>
    <t>Ремонт стояков ХВС</t>
  </si>
  <si>
    <t>Установка детского игрового комплекса</t>
  </si>
  <si>
    <t>Установка детского игрового комплекса и песочницы "Кораблик"</t>
  </si>
  <si>
    <t>Установка песочницы "Кораблик"</t>
  </si>
  <si>
    <t>Установка "Песочного дворика"</t>
  </si>
  <si>
    <t>Установка детской площадки: горка, карусель, качалка</t>
  </si>
  <si>
    <t xml:space="preserve">Малярно-восстанов.ремонт л/кл. с заменой окон ПВХ и плитки </t>
  </si>
  <si>
    <t>Малярно-восстановит.ремонт л/кл. с заменой окон ПВХ и плитки</t>
  </si>
  <si>
    <t>Малярно-восстановительный ремонт л/кл.с укладкой плитки на 1 этаже</t>
  </si>
  <si>
    <t>Ремонт отмосток частичный</t>
  </si>
  <si>
    <t>3шт.</t>
  </si>
  <si>
    <t>замена вводных задвижек Д-80</t>
  </si>
  <si>
    <t>замена задвижек Д-80</t>
  </si>
  <si>
    <t>замена участка фановой трубы</t>
  </si>
  <si>
    <t>замена манометров и термометров</t>
  </si>
  <si>
    <t>замена труб в подвале  д 80</t>
  </si>
  <si>
    <t xml:space="preserve">замена фланцев </t>
  </si>
  <si>
    <t>замена участка лежака Д 80 системы</t>
  </si>
  <si>
    <t>замена запорной арматуры системы отопления</t>
  </si>
  <si>
    <t>замена труб д 15, д50, д20</t>
  </si>
  <si>
    <t>восстановление изоляции трубопровода отопления</t>
  </si>
  <si>
    <t>замена манометров на элеваторе</t>
  </si>
  <si>
    <t>замена участка трубопровода отопления Д20</t>
  </si>
  <si>
    <t>замена вводной задвижки  д 80</t>
  </si>
  <si>
    <t xml:space="preserve">замена запорной арматуры на системе отопления </t>
  </si>
  <si>
    <t>утепление плиты перекрытия</t>
  </si>
  <si>
    <t xml:space="preserve">замена манометров, термометров </t>
  </si>
  <si>
    <t>замена манометров, термометров</t>
  </si>
  <si>
    <t>7 ед.</t>
  </si>
  <si>
    <t>Ремонт покрытия пола входа в подъезды (уложена плитка)</t>
  </si>
  <si>
    <t>замена переходников, сгонов, бочат и др.</t>
  </si>
  <si>
    <t>восстановление изоляции отопления</t>
  </si>
  <si>
    <t>замена запорной арматуры д15,20</t>
  </si>
  <si>
    <t xml:space="preserve">замена участка лежака отопления </t>
  </si>
  <si>
    <t>2 п.м</t>
  </si>
  <si>
    <t>замена участка трубы отопления д 20</t>
  </si>
  <si>
    <t>замена запорной арматуры д 20,15</t>
  </si>
  <si>
    <t>устранение засоров канализации подвала</t>
  </si>
  <si>
    <t>утепление стены на 1 этаже</t>
  </si>
  <si>
    <t>Метрикон: К5, Л2, 2/1, Н 30, 37,39,40,49; П 19, 21,29,31,Пу.2,10; С 22,34; М 8.(только дома где прямые расчеты)</t>
  </si>
  <si>
    <t>дезинсекция</t>
  </si>
  <si>
    <t>устройство газонов, установка декорартивных элементов</t>
  </si>
  <si>
    <t>Малярно-восстановительный ремонт л/кл. с заменой окон ПВХ</t>
  </si>
  <si>
    <t>частичный ремонт первых этажей</t>
  </si>
  <si>
    <t>замена запорной арматуры ХВС и ГВС</t>
  </si>
  <si>
    <t xml:space="preserve">ремонт задвижек на эл.узлах </t>
  </si>
  <si>
    <t>утепление холлов 1 этажей с 1 по 3 п.</t>
  </si>
  <si>
    <t>замена труб в подполе д 15, 20</t>
  </si>
  <si>
    <t>п-зд №1,2,4</t>
  </si>
  <si>
    <t>дезинсекция подвала</t>
  </si>
  <si>
    <t>п. №3</t>
  </si>
  <si>
    <t>частичная замена стояка канализации в подвале</t>
  </si>
  <si>
    <t>ремонт участка канализации в подвале</t>
  </si>
  <si>
    <t>восстеновление изоляции трубопроводов</t>
  </si>
  <si>
    <t>устройство огражд.конструкций на входе в подвал и крышу</t>
  </si>
  <si>
    <t>монтаж ступеней в подвал</t>
  </si>
  <si>
    <t>замена окон ПВХ</t>
  </si>
  <si>
    <t>замена трубопроводов ГВС и ХВС д 15, 20</t>
  </si>
  <si>
    <t>замена запорной арматуры на системе отопления</t>
  </si>
  <si>
    <t>Замена лежака ХВС в подвале</t>
  </si>
  <si>
    <t>Замена лежаков ГВС в подвале</t>
  </si>
  <si>
    <t>замена вводной фланцевой задвижки д 100 ХВС</t>
  </si>
  <si>
    <t>замена вводных дисковых межфланцевых задвижек</t>
  </si>
  <si>
    <t>замена труб д.89  на системе отопления</t>
  </si>
  <si>
    <t>Замена участков стояков ГВС и ХВС</t>
  </si>
  <si>
    <t>замена элеваторного узла на системе ГВС</t>
  </si>
  <si>
    <t>монтаж ограждения входа в подвал</t>
  </si>
  <si>
    <t>Ремонт лежака канализации на тех/этаже</t>
  </si>
  <si>
    <t>Замена участка лежака ГВС на тех/этаже</t>
  </si>
  <si>
    <t>Ремонт отмостки входов в подъезд из асфальтовой основы</t>
  </si>
  <si>
    <t>замена запорной арматуры  отопления и на элеваторном узле</t>
  </si>
  <si>
    <t>изготовление и установка решеток при входе в подвал и мус/камер</t>
  </si>
  <si>
    <t>замена участка лежака ХВС в подвале</t>
  </si>
  <si>
    <t>установка запорной арматуры фланцев д 50 ХВС на вводе в дом</t>
  </si>
  <si>
    <t>устранение засора в подвале</t>
  </si>
  <si>
    <t>устранение засора канализации в подвале</t>
  </si>
  <si>
    <t>изоляция трубопровода отопления</t>
  </si>
  <si>
    <t>замена термометров и манометров на элеваторном узле</t>
  </si>
  <si>
    <t>асфальтирование придомовой территории</t>
  </si>
  <si>
    <t>Промывка теплообменников в ИТП</t>
  </si>
  <si>
    <t>замена задвижки д 50 на системе ХВС в ИТП</t>
  </si>
  <si>
    <t>замена труб в подвале и тех/этаже д 20,25</t>
  </si>
  <si>
    <t>Замена запорной арматуры в подвале и тех/этаже ХВС и ГВС</t>
  </si>
  <si>
    <t>замена задвижек на эл.уэле</t>
  </si>
  <si>
    <t>замена запорной арматуры на ХВС, ГВС, тех/этаже</t>
  </si>
  <si>
    <t>установка воздухоотвожчиков на тех/этаже</t>
  </si>
  <si>
    <t>замена термометров и манометров</t>
  </si>
  <si>
    <t>изготовление и установка регистров отопления в подъезде</t>
  </si>
  <si>
    <t>замена участка лежака д 90</t>
  </si>
  <si>
    <t>замена труб д 15,20, 50 в подвале</t>
  </si>
  <si>
    <t xml:space="preserve">замена термометров и манометров </t>
  </si>
  <si>
    <t>изоляция труб отопления энергофлексом в подвале</t>
  </si>
  <si>
    <t>замена трубы д 25, 20, 15</t>
  </si>
  <si>
    <t xml:space="preserve"> 8 ед.</t>
  </si>
  <si>
    <t>замена задвижки, установка манометров (8ед.) и термометров (3ед.)</t>
  </si>
  <si>
    <t>установка конвекторов на 1 этаже</t>
  </si>
  <si>
    <t>изготовление и установка 2-х регистров</t>
  </si>
  <si>
    <t>изоляция труб энергофлексом в подвальном помещении</t>
  </si>
  <si>
    <t>замена вводной задвижки ХВС</t>
  </si>
  <si>
    <t>замена замка в подпол</t>
  </si>
  <si>
    <t>ремонт изоляции трубопровода ХВС</t>
  </si>
  <si>
    <t>прочистка канализации после засора</t>
  </si>
  <si>
    <t>замена участка трубопровода ХВС д32</t>
  </si>
  <si>
    <t>замена участка трубопровода ХВС д.20,50</t>
  </si>
  <si>
    <t>ремонт изоляции труб ГВС в подвале</t>
  </si>
  <si>
    <t>замена регулятора температуры</t>
  </si>
  <si>
    <t>ремонт изоляции трубопровода ГВС</t>
  </si>
  <si>
    <t>малярно-восстановит.ремонт 1 этажа</t>
  </si>
  <si>
    <t>Замена участка трубопровода отопления в плвале</t>
  </si>
  <si>
    <t>устройство стальной решетчатой двери в подвал</t>
  </si>
  <si>
    <t>замена труб подвал , д 57, д15, 89,20,25</t>
  </si>
  <si>
    <t>замена изоляции труб отопления</t>
  </si>
  <si>
    <t>устранение засора изоляции подвала</t>
  </si>
  <si>
    <t>замена вводных задвижек д 80</t>
  </si>
  <si>
    <t>замена фильтров грубой очистки отопления</t>
  </si>
  <si>
    <t>замена лежака на системе отопления д 80</t>
  </si>
  <si>
    <t>покраска цоколя</t>
  </si>
  <si>
    <t>Ремонт пола из керамической плитки и входа в подъезд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</si>
</sst>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16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4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3" xfId="0" applyNumberFormat="1" applyFont="1" applyBorder="1" applyAlignment="1" applyProtection="1">
      <alignment horizontal="center" vertical="center" wrapText="1"/>
      <protection/>
    </xf>
    <xf numFmtId="0" fontId="3" fillId="0" borderId="4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="80" zoomScaleSheetLayoutView="80" zoomScalePageLayoutView="0" workbookViewId="0" topLeftCell="A1">
      <pane xSplit="1" ySplit="3" topLeftCell="DB13" activePane="bottomRight" state="frozen"/>
      <selection pane="topLeft" activeCell="A1" sqref="A1"/>
      <selection pane="topRight" activeCell="CG1" sqref="CG1"/>
      <selection pane="bottomLeft" activeCell="A4" sqref="A4"/>
      <selection pane="bottomRight" activeCell="DB44" sqref="DB44"/>
    </sheetView>
  </sheetViews>
  <sheetFormatPr defaultColWidth="9.00390625" defaultRowHeight="12.75"/>
  <cols>
    <col min="1" max="1" width="7.75390625" style="1" customWidth="1"/>
    <col min="2" max="2" width="72.875" style="2" customWidth="1"/>
    <col min="3" max="3" width="12.75390625" style="3" customWidth="1"/>
    <col min="4" max="4" width="75.75390625" style="2" customWidth="1"/>
    <col min="5" max="5" width="14.00390625" style="3" customWidth="1"/>
    <col min="6" max="6" width="73.875" style="2" customWidth="1"/>
    <col min="7" max="7" width="13.625" style="3" customWidth="1"/>
    <col min="8" max="8" width="75.875" style="2" customWidth="1"/>
    <col min="9" max="9" width="13.875" style="3" customWidth="1"/>
    <col min="10" max="10" width="76.375" style="2" customWidth="1"/>
    <col min="11" max="11" width="14.125" style="3" customWidth="1"/>
    <col min="12" max="12" width="76.125" style="2" customWidth="1"/>
    <col min="13" max="13" width="13.375" style="3" customWidth="1"/>
    <col min="14" max="14" width="76.625" style="2" customWidth="1"/>
    <col min="15" max="15" width="12.75390625" style="3" customWidth="1"/>
    <col min="16" max="16" width="75.125" style="2" customWidth="1"/>
    <col min="17" max="17" width="13.125" style="3" customWidth="1"/>
    <col min="18" max="18" width="75.875" style="2" customWidth="1"/>
    <col min="19" max="19" width="13.00390625" style="3" customWidth="1"/>
    <col min="20" max="20" width="76.00390625" style="2" customWidth="1"/>
    <col min="21" max="21" width="13.875" style="3" customWidth="1"/>
    <col min="22" max="22" width="75.875" style="2" customWidth="1"/>
    <col min="23" max="23" width="13.75390625" style="3" customWidth="1"/>
    <col min="24" max="24" width="76.125" style="2" customWidth="1"/>
    <col min="25" max="25" width="14.375" style="3" customWidth="1"/>
    <col min="26" max="26" width="78.00390625" style="2" customWidth="1"/>
    <col min="27" max="27" width="13.75390625" style="3" customWidth="1"/>
    <col min="28" max="28" width="76.25390625" style="2" customWidth="1"/>
    <col min="29" max="29" width="13.75390625" style="3" customWidth="1"/>
    <col min="30" max="30" width="77.25390625" style="2" customWidth="1"/>
    <col min="31" max="31" width="13.625" style="3" customWidth="1"/>
    <col min="32" max="32" width="76.25390625" style="2" customWidth="1"/>
    <col min="33" max="33" width="14.25390625" style="3" customWidth="1"/>
    <col min="34" max="34" width="76.75390625" style="2" customWidth="1"/>
    <col min="35" max="35" width="13.375" style="3" customWidth="1"/>
    <col min="36" max="36" width="76.25390625" style="2" customWidth="1"/>
    <col min="37" max="37" width="13.125" style="3" customWidth="1"/>
    <col min="38" max="38" width="77.875" style="2" customWidth="1"/>
    <col min="39" max="39" width="13.625" style="3" customWidth="1"/>
    <col min="40" max="40" width="75.875" style="2" customWidth="1"/>
    <col min="41" max="41" width="13.125" style="3" customWidth="1"/>
    <col min="42" max="42" width="76.125" style="2" customWidth="1"/>
    <col min="43" max="43" width="13.00390625" style="3" customWidth="1"/>
    <col min="44" max="44" width="75.75390625" style="2" customWidth="1"/>
    <col min="45" max="45" width="13.875" style="3" customWidth="1"/>
    <col min="46" max="46" width="76.125" style="2" customWidth="1"/>
    <col min="47" max="47" width="14.125" style="3" customWidth="1"/>
    <col min="48" max="48" width="75.75390625" style="2" customWidth="1"/>
    <col min="49" max="49" width="13.625" style="3" customWidth="1"/>
    <col min="50" max="50" width="75.875" style="2" customWidth="1"/>
    <col min="51" max="51" width="13.875" style="3" customWidth="1"/>
    <col min="52" max="52" width="76.00390625" style="2" customWidth="1"/>
    <col min="53" max="53" width="13.875" style="3" customWidth="1"/>
    <col min="54" max="54" width="76.625" style="2" customWidth="1"/>
    <col min="55" max="55" width="13.25390625" style="3" customWidth="1"/>
    <col min="56" max="56" width="76.125" style="2" customWidth="1"/>
    <col min="57" max="57" width="13.625" style="3" customWidth="1"/>
    <col min="58" max="58" width="75.875" style="2" customWidth="1"/>
    <col min="59" max="59" width="13.25390625" style="3" customWidth="1"/>
    <col min="60" max="60" width="76.125" style="2" customWidth="1"/>
    <col min="61" max="61" width="14.125" style="3" customWidth="1"/>
    <col min="62" max="62" width="75.75390625" style="2" customWidth="1"/>
    <col min="63" max="63" width="13.875" style="3" customWidth="1"/>
    <col min="64" max="64" width="75.75390625" style="2" customWidth="1"/>
    <col min="65" max="65" width="13.25390625" style="3" customWidth="1"/>
    <col min="66" max="66" width="76.125" style="2" customWidth="1"/>
    <col min="67" max="67" width="14.125" style="3" customWidth="1"/>
    <col min="68" max="68" width="75.875" style="2" customWidth="1"/>
    <col min="69" max="69" width="13.625" style="3" customWidth="1"/>
    <col min="70" max="70" width="76.125" style="2" customWidth="1"/>
    <col min="71" max="71" width="13.625" style="3" customWidth="1"/>
    <col min="72" max="72" width="75.875" style="2" customWidth="1"/>
    <col min="73" max="73" width="14.125" style="3" customWidth="1"/>
    <col min="74" max="74" width="76.00390625" style="2" customWidth="1"/>
    <col min="75" max="75" width="14.375" style="3" customWidth="1"/>
    <col min="76" max="76" width="76.00390625" style="2" customWidth="1"/>
    <col min="77" max="77" width="13.00390625" style="3" customWidth="1"/>
    <col min="78" max="78" width="76.00390625" style="2" customWidth="1"/>
    <col min="79" max="79" width="13.25390625" style="3" customWidth="1"/>
    <col min="80" max="80" width="76.00390625" style="2" customWidth="1"/>
    <col min="81" max="81" width="13.125" style="3" customWidth="1"/>
    <col min="82" max="82" width="76.00390625" style="2" customWidth="1"/>
    <col min="83" max="83" width="13.25390625" style="3" customWidth="1"/>
    <col min="84" max="84" width="76.00390625" style="2" customWidth="1"/>
    <col min="85" max="85" width="13.25390625" style="3" customWidth="1"/>
    <col min="86" max="86" width="75.875" style="2" customWidth="1"/>
    <col min="87" max="87" width="12.75390625" style="3" customWidth="1"/>
    <col min="88" max="88" width="76.125" style="2" customWidth="1"/>
    <col min="89" max="89" width="13.00390625" style="3" customWidth="1"/>
    <col min="90" max="90" width="75.75390625" style="2" customWidth="1"/>
    <col min="91" max="91" width="13.00390625" style="3" customWidth="1"/>
    <col min="92" max="92" width="76.125" style="2" customWidth="1"/>
    <col min="93" max="93" width="13.125" style="3" customWidth="1"/>
    <col min="94" max="94" width="75.875" style="2" customWidth="1"/>
    <col min="95" max="95" width="13.125" style="3" customWidth="1"/>
    <col min="96" max="96" width="76.125" style="2" customWidth="1"/>
    <col min="97" max="97" width="13.00390625" style="3" customWidth="1"/>
    <col min="98" max="98" width="75.75390625" style="2" customWidth="1"/>
    <col min="99" max="99" width="13.125" style="3" customWidth="1"/>
    <col min="100" max="100" width="76.125" style="2" customWidth="1"/>
    <col min="101" max="101" width="13.125" style="3" customWidth="1"/>
    <col min="102" max="102" width="75.875" style="2" customWidth="1"/>
    <col min="103" max="103" width="13.125" style="3" customWidth="1"/>
    <col min="104" max="104" width="76.125" style="2" customWidth="1"/>
    <col min="105" max="105" width="13.25390625" style="3" customWidth="1"/>
    <col min="106" max="106" width="75.875" style="2" customWidth="1"/>
    <col min="107" max="107" width="13.125" style="3" customWidth="1"/>
    <col min="108" max="108" width="76.25390625" style="2" customWidth="1"/>
    <col min="109" max="109" width="14.25390625" style="3" customWidth="1"/>
    <col min="110" max="110" width="76.75390625" style="2" customWidth="1"/>
    <col min="111" max="111" width="13.125" style="3" customWidth="1"/>
    <col min="112" max="112" width="75.00390625" style="2" customWidth="1"/>
    <col min="113" max="113" width="13.125" style="3" customWidth="1"/>
    <col min="114" max="114" width="75.875" style="2" customWidth="1"/>
    <col min="115" max="115" width="13.125" style="3" customWidth="1"/>
    <col min="116" max="116" width="75.75390625" style="2" customWidth="1"/>
    <col min="117" max="117" width="13.25390625" style="3" customWidth="1"/>
    <col min="118" max="118" width="75.875" style="2" customWidth="1"/>
    <col min="119" max="119" width="13.125" style="3" customWidth="1"/>
    <col min="120" max="120" width="76.625" style="2" customWidth="1"/>
    <col min="121" max="121" width="12.75390625" style="3" customWidth="1"/>
    <col min="122" max="122" width="75.875" style="2" customWidth="1"/>
    <col min="123" max="123" width="13.25390625" style="3" customWidth="1"/>
    <col min="124" max="124" width="76.00390625" style="2" customWidth="1"/>
    <col min="125" max="125" width="12.625" style="3" customWidth="1"/>
    <col min="126" max="126" width="76.00390625" style="2" customWidth="1"/>
    <col min="127" max="127" width="12.125" style="3" customWidth="1"/>
    <col min="128" max="128" width="76.00390625" style="2" customWidth="1"/>
    <col min="129" max="129" width="12.625" style="3" customWidth="1"/>
    <col min="130" max="130" width="76.00390625" style="2" customWidth="1"/>
    <col min="131" max="131" width="14.875" style="3" customWidth="1"/>
    <col min="132" max="132" width="76.00390625" style="2" customWidth="1"/>
    <col min="133" max="133" width="13.25390625" style="3" customWidth="1"/>
    <col min="134" max="134" width="75.875" style="2" customWidth="1"/>
    <col min="135" max="135" width="12.75390625" style="3" customWidth="1"/>
    <col min="136" max="136" width="76.125" style="2" customWidth="1"/>
    <col min="137" max="137" width="13.00390625" style="3" customWidth="1"/>
    <col min="138" max="138" width="75.875" style="2" customWidth="1"/>
    <col min="139" max="139" width="12.00390625" style="3" customWidth="1"/>
    <col min="140" max="140" width="76.25390625" style="2" customWidth="1"/>
    <col min="141" max="141" width="12.75390625" style="3" customWidth="1"/>
    <col min="142" max="142" width="76.25390625" style="2" customWidth="1"/>
    <col min="143" max="143" width="12.625" style="3" customWidth="1"/>
    <col min="144" max="144" width="76.75390625" style="2" customWidth="1"/>
    <col min="145" max="145" width="12.625" style="3" customWidth="1"/>
    <col min="146" max="146" width="76.625" style="2" customWidth="1"/>
    <col min="147" max="147" width="12.00390625" style="3" customWidth="1"/>
    <col min="148" max="148" width="76.625" style="2" customWidth="1"/>
    <col min="149" max="149" width="12.375" style="3" customWidth="1"/>
    <col min="150" max="150" width="77.125" style="2" customWidth="1"/>
    <col min="151" max="151" width="12.375" style="3" customWidth="1"/>
    <col min="152" max="152" width="76.75390625" style="2" customWidth="1"/>
    <col min="153" max="153" width="12.00390625" style="3" customWidth="1"/>
    <col min="154" max="154" width="66.875" style="2" customWidth="1"/>
    <col min="155" max="155" width="12.625" style="3" customWidth="1"/>
    <col min="156" max="156" width="68.625" style="2" customWidth="1"/>
    <col min="157" max="157" width="12.75390625" style="3" customWidth="1"/>
    <col min="158" max="158" width="68.625" style="2" customWidth="1"/>
    <col min="159" max="159" width="12.75390625" style="3" customWidth="1"/>
    <col min="160" max="16384" width="9.125" style="2" customWidth="1"/>
  </cols>
  <sheetData>
    <row r="1" spans="1:256" s="5" customFormat="1" ht="32.25" customHeight="1">
      <c r="A1" s="4"/>
      <c r="EZ1" s="6"/>
      <c r="FB1" s="68" t="s">
        <v>472</v>
      </c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59" ht="22.5" customHeight="1" thickBot="1">
      <c r="A2" s="7" t="s">
        <v>0</v>
      </c>
      <c r="B2" s="75" t="s">
        <v>1</v>
      </c>
      <c r="C2" s="75"/>
      <c r="D2" s="76" t="s">
        <v>2</v>
      </c>
      <c r="E2" s="76"/>
      <c r="F2" s="75" t="s">
        <v>2</v>
      </c>
      <c r="G2" s="75"/>
      <c r="H2" s="77" t="s">
        <v>2</v>
      </c>
      <c r="I2" s="77"/>
      <c r="J2" s="73" t="s">
        <v>2</v>
      </c>
      <c r="K2" s="73"/>
      <c r="L2" s="73" t="s">
        <v>2</v>
      </c>
      <c r="M2" s="73"/>
      <c r="N2" s="73" t="s">
        <v>3</v>
      </c>
      <c r="O2" s="73"/>
      <c r="P2" s="73" t="s">
        <v>3</v>
      </c>
      <c r="Q2" s="73"/>
      <c r="R2" s="73" t="s">
        <v>3</v>
      </c>
      <c r="S2" s="73"/>
      <c r="T2" s="73" t="s">
        <v>3</v>
      </c>
      <c r="U2" s="73"/>
      <c r="V2" s="73" t="s">
        <v>3</v>
      </c>
      <c r="W2" s="73"/>
      <c r="X2" s="73" t="s">
        <v>3</v>
      </c>
      <c r="Y2" s="73"/>
      <c r="Z2" s="73" t="s">
        <v>3</v>
      </c>
      <c r="AA2" s="73"/>
      <c r="AB2" s="73" t="s">
        <v>3</v>
      </c>
      <c r="AC2" s="73"/>
      <c r="AD2" s="73" t="s">
        <v>3</v>
      </c>
      <c r="AE2" s="73"/>
      <c r="AF2" s="73" t="s">
        <v>4</v>
      </c>
      <c r="AG2" s="73"/>
      <c r="AH2" s="73" t="s">
        <v>5</v>
      </c>
      <c r="AI2" s="73"/>
      <c r="AJ2" s="73" t="s">
        <v>5</v>
      </c>
      <c r="AK2" s="73"/>
      <c r="AL2" s="73" t="s">
        <v>5</v>
      </c>
      <c r="AM2" s="73"/>
      <c r="AN2" s="73" t="s">
        <v>5</v>
      </c>
      <c r="AO2" s="73"/>
      <c r="AP2" s="73" t="s">
        <v>5</v>
      </c>
      <c r="AQ2" s="73"/>
      <c r="AR2" s="73" t="s">
        <v>5</v>
      </c>
      <c r="AS2" s="73"/>
      <c r="AT2" s="73" t="s">
        <v>6</v>
      </c>
      <c r="AU2" s="73"/>
      <c r="AV2" s="73" t="s">
        <v>6</v>
      </c>
      <c r="AW2" s="73"/>
      <c r="AX2" s="73" t="s">
        <v>6</v>
      </c>
      <c r="AY2" s="73"/>
      <c r="AZ2" s="73" t="s">
        <v>6</v>
      </c>
      <c r="BA2" s="73"/>
      <c r="BB2" s="73" t="s">
        <v>6</v>
      </c>
      <c r="BC2" s="73"/>
      <c r="BD2" s="73" t="s">
        <v>6</v>
      </c>
      <c r="BE2" s="73"/>
      <c r="BF2" s="73" t="s">
        <v>6</v>
      </c>
      <c r="BG2" s="73"/>
      <c r="BH2" s="73" t="s">
        <v>6</v>
      </c>
      <c r="BI2" s="73"/>
      <c r="BJ2" s="73" t="s">
        <v>6</v>
      </c>
      <c r="BK2" s="73"/>
      <c r="BL2" s="73" t="s">
        <v>6</v>
      </c>
      <c r="BM2" s="73"/>
      <c r="BN2" s="73" t="s">
        <v>6</v>
      </c>
      <c r="BO2" s="73"/>
      <c r="BP2" s="73" t="s">
        <v>6</v>
      </c>
      <c r="BQ2" s="73"/>
      <c r="BR2" s="73" t="s">
        <v>6</v>
      </c>
      <c r="BS2" s="73"/>
      <c r="BT2" s="73" t="s">
        <v>6</v>
      </c>
      <c r="BU2" s="73"/>
      <c r="BV2" s="73" t="s">
        <v>6</v>
      </c>
      <c r="BW2" s="73"/>
      <c r="BX2" s="73" t="s">
        <v>6</v>
      </c>
      <c r="BY2" s="73"/>
      <c r="BZ2" s="73" t="s">
        <v>6</v>
      </c>
      <c r="CA2" s="73"/>
      <c r="CB2" s="73" t="s">
        <v>6</v>
      </c>
      <c r="CC2" s="73"/>
      <c r="CD2" s="73" t="s">
        <v>6</v>
      </c>
      <c r="CE2" s="73"/>
      <c r="CF2" s="73" t="s">
        <v>6</v>
      </c>
      <c r="CG2" s="73"/>
      <c r="CH2" s="73" t="s">
        <v>6</v>
      </c>
      <c r="CI2" s="73"/>
      <c r="CJ2" s="73" t="s">
        <v>7</v>
      </c>
      <c r="CK2" s="73"/>
      <c r="CL2" s="73" t="s">
        <v>7</v>
      </c>
      <c r="CM2" s="73"/>
      <c r="CN2" s="73" t="s">
        <v>7</v>
      </c>
      <c r="CO2" s="73"/>
      <c r="CP2" s="73" t="s">
        <v>7</v>
      </c>
      <c r="CQ2" s="73"/>
      <c r="CR2" s="73" t="s">
        <v>7</v>
      </c>
      <c r="CS2" s="73"/>
      <c r="CT2" s="73" t="s">
        <v>7</v>
      </c>
      <c r="CU2" s="73"/>
      <c r="CV2" s="73" t="s">
        <v>7</v>
      </c>
      <c r="CW2" s="73"/>
      <c r="CX2" s="73" t="s">
        <v>7</v>
      </c>
      <c r="CY2" s="73"/>
      <c r="CZ2" s="73" t="s">
        <v>7</v>
      </c>
      <c r="DA2" s="73"/>
      <c r="DB2" s="73" t="s">
        <v>7</v>
      </c>
      <c r="DC2" s="73"/>
      <c r="DD2" s="73" t="s">
        <v>7</v>
      </c>
      <c r="DE2" s="73"/>
      <c r="DF2" s="73" t="s">
        <v>7</v>
      </c>
      <c r="DG2" s="73"/>
      <c r="DH2" s="73" t="s">
        <v>7</v>
      </c>
      <c r="DI2" s="73"/>
      <c r="DJ2" s="73" t="s">
        <v>8</v>
      </c>
      <c r="DK2" s="73"/>
      <c r="DL2" s="73" t="s">
        <v>8</v>
      </c>
      <c r="DM2" s="73"/>
      <c r="DN2" s="73" t="s">
        <v>8</v>
      </c>
      <c r="DO2" s="73"/>
      <c r="DP2" s="73" t="s">
        <v>8</v>
      </c>
      <c r="DQ2" s="73"/>
      <c r="DR2" s="73" t="s">
        <v>8</v>
      </c>
      <c r="DS2" s="73"/>
      <c r="DT2" s="73" t="s">
        <v>8</v>
      </c>
      <c r="DU2" s="73"/>
      <c r="DV2" s="73" t="s">
        <v>8</v>
      </c>
      <c r="DW2" s="73"/>
      <c r="DX2" s="73" t="s">
        <v>9</v>
      </c>
      <c r="DY2" s="73"/>
      <c r="DZ2" s="73" t="s">
        <v>9</v>
      </c>
      <c r="EA2" s="73"/>
      <c r="EB2" s="73" t="s">
        <v>9</v>
      </c>
      <c r="EC2" s="73"/>
      <c r="ED2" s="73" t="s">
        <v>9</v>
      </c>
      <c r="EE2" s="73"/>
      <c r="EF2" s="73" t="s">
        <v>9</v>
      </c>
      <c r="EG2" s="73"/>
      <c r="EH2" s="73" t="s">
        <v>9</v>
      </c>
      <c r="EI2" s="73"/>
      <c r="EJ2" s="73" t="s">
        <v>9</v>
      </c>
      <c r="EK2" s="73"/>
      <c r="EL2" s="73" t="s">
        <v>9</v>
      </c>
      <c r="EM2" s="73"/>
      <c r="EN2" s="73" t="s">
        <v>9</v>
      </c>
      <c r="EO2" s="73"/>
      <c r="EP2" s="73" t="s">
        <v>9</v>
      </c>
      <c r="EQ2" s="73"/>
      <c r="ER2" s="73" t="s">
        <v>9</v>
      </c>
      <c r="ES2" s="73"/>
      <c r="ET2" s="73" t="s">
        <v>9</v>
      </c>
      <c r="EU2" s="73"/>
      <c r="EV2" s="73" t="s">
        <v>9</v>
      </c>
      <c r="EW2" s="73"/>
      <c r="EX2" s="73" t="s">
        <v>6</v>
      </c>
      <c r="EY2" s="73"/>
      <c r="EZ2" s="73" t="s">
        <v>5</v>
      </c>
      <c r="FA2" s="73"/>
      <c r="FB2" s="73" t="s">
        <v>471</v>
      </c>
      <c r="FC2" s="73"/>
    </row>
    <row r="3" spans="1:159" s="21" customFormat="1" ht="18.75" customHeight="1">
      <c r="A3" s="8" t="s">
        <v>10</v>
      </c>
      <c r="B3" s="9" t="s">
        <v>11</v>
      </c>
      <c r="C3" s="10" t="s">
        <v>12</v>
      </c>
      <c r="D3" s="11">
        <v>1</v>
      </c>
      <c r="E3" s="10" t="s">
        <v>12</v>
      </c>
      <c r="F3" s="12">
        <v>2</v>
      </c>
      <c r="G3" s="10" t="s">
        <v>12</v>
      </c>
      <c r="H3" s="11">
        <v>3</v>
      </c>
      <c r="I3" s="13" t="s">
        <v>12</v>
      </c>
      <c r="J3" s="14">
        <v>5</v>
      </c>
      <c r="K3" s="15" t="s">
        <v>12</v>
      </c>
      <c r="L3" s="14">
        <v>7</v>
      </c>
      <c r="M3" s="13" t="s">
        <v>12</v>
      </c>
      <c r="N3" s="14">
        <v>2</v>
      </c>
      <c r="O3" s="13" t="s">
        <v>12</v>
      </c>
      <c r="P3" s="16" t="s">
        <v>13</v>
      </c>
      <c r="Q3" s="13" t="s">
        <v>12</v>
      </c>
      <c r="R3" s="14">
        <v>4</v>
      </c>
      <c r="S3" s="13" t="s">
        <v>12</v>
      </c>
      <c r="T3" s="14">
        <v>6</v>
      </c>
      <c r="U3" s="13" t="s">
        <v>12</v>
      </c>
      <c r="V3" s="14">
        <v>8</v>
      </c>
      <c r="W3" s="13" t="s">
        <v>12</v>
      </c>
      <c r="X3" s="14">
        <v>10</v>
      </c>
      <c r="Y3" s="13" t="s">
        <v>12</v>
      </c>
      <c r="Z3" s="14">
        <v>12</v>
      </c>
      <c r="AA3" s="13" t="s">
        <v>12</v>
      </c>
      <c r="AB3" s="17">
        <v>14</v>
      </c>
      <c r="AC3" s="13" t="s">
        <v>12</v>
      </c>
      <c r="AD3" s="17">
        <v>16</v>
      </c>
      <c r="AE3" s="13" t="s">
        <v>12</v>
      </c>
      <c r="AF3" s="17">
        <v>8</v>
      </c>
      <c r="AG3" s="13" t="s">
        <v>12</v>
      </c>
      <c r="AH3" s="14">
        <v>1</v>
      </c>
      <c r="AI3" s="13" t="s">
        <v>12</v>
      </c>
      <c r="AJ3" s="14">
        <v>3</v>
      </c>
      <c r="AK3" s="13" t="s">
        <v>12</v>
      </c>
      <c r="AL3" s="14">
        <v>11</v>
      </c>
      <c r="AM3" s="13" t="s">
        <v>12</v>
      </c>
      <c r="AN3" s="18" t="s">
        <v>14</v>
      </c>
      <c r="AO3" s="13" t="s">
        <v>12</v>
      </c>
      <c r="AP3" s="14" t="s">
        <v>15</v>
      </c>
      <c r="AQ3" s="13" t="s">
        <v>12</v>
      </c>
      <c r="AR3" s="14">
        <v>9</v>
      </c>
      <c r="AS3" s="13" t="s">
        <v>12</v>
      </c>
      <c r="AT3" s="14">
        <v>20</v>
      </c>
      <c r="AU3" s="13" t="s">
        <v>12</v>
      </c>
      <c r="AV3" s="19" t="s">
        <v>16</v>
      </c>
      <c r="AW3" s="13" t="s">
        <v>12</v>
      </c>
      <c r="AX3" s="19" t="s">
        <v>17</v>
      </c>
      <c r="AY3" s="13" t="s">
        <v>12</v>
      </c>
      <c r="AZ3" s="19">
        <v>23</v>
      </c>
      <c r="BA3" s="13" t="s">
        <v>12</v>
      </c>
      <c r="BB3" s="19">
        <v>24</v>
      </c>
      <c r="BC3" s="13" t="s">
        <v>12</v>
      </c>
      <c r="BD3" s="19">
        <v>27</v>
      </c>
      <c r="BE3" s="13" t="s">
        <v>12</v>
      </c>
      <c r="BF3" s="19">
        <v>28</v>
      </c>
      <c r="BG3" s="13" t="s">
        <v>12</v>
      </c>
      <c r="BH3" s="19">
        <v>29</v>
      </c>
      <c r="BI3" s="13" t="s">
        <v>12</v>
      </c>
      <c r="BJ3" s="19">
        <v>30</v>
      </c>
      <c r="BK3" s="13" t="s">
        <v>12</v>
      </c>
      <c r="BL3" s="19">
        <v>31</v>
      </c>
      <c r="BM3" s="13" t="s">
        <v>12</v>
      </c>
      <c r="BN3" s="19">
        <v>32</v>
      </c>
      <c r="BO3" s="13" t="s">
        <v>12</v>
      </c>
      <c r="BP3" s="19">
        <v>33</v>
      </c>
      <c r="BQ3" s="13" t="s">
        <v>12</v>
      </c>
      <c r="BR3" s="19">
        <v>35</v>
      </c>
      <c r="BS3" s="13" t="s">
        <v>12</v>
      </c>
      <c r="BT3" s="19">
        <v>37</v>
      </c>
      <c r="BU3" s="13" t="s">
        <v>12</v>
      </c>
      <c r="BV3" s="14">
        <v>38</v>
      </c>
      <c r="BW3" s="13" t="s">
        <v>12</v>
      </c>
      <c r="BX3" s="14">
        <v>39</v>
      </c>
      <c r="BY3" s="13" t="s">
        <v>12</v>
      </c>
      <c r="BZ3" s="19">
        <v>40</v>
      </c>
      <c r="CA3" s="13" t="s">
        <v>12</v>
      </c>
      <c r="CB3" s="19">
        <v>41</v>
      </c>
      <c r="CC3" s="13" t="s">
        <v>12</v>
      </c>
      <c r="CD3" s="19">
        <v>42</v>
      </c>
      <c r="CE3" s="20" t="s">
        <v>12</v>
      </c>
      <c r="CF3" s="19">
        <v>43</v>
      </c>
      <c r="CG3" s="13" t="s">
        <v>12</v>
      </c>
      <c r="CH3" s="14">
        <v>45</v>
      </c>
      <c r="CI3" s="13" t="s">
        <v>12</v>
      </c>
      <c r="CJ3" s="14">
        <v>11</v>
      </c>
      <c r="CK3" s="13" t="s">
        <v>12</v>
      </c>
      <c r="CL3" s="14">
        <v>15</v>
      </c>
      <c r="CM3" s="13" t="s">
        <v>12</v>
      </c>
      <c r="CN3" s="14">
        <v>17</v>
      </c>
      <c r="CO3" s="13" t="s">
        <v>12</v>
      </c>
      <c r="CP3" s="14" t="s">
        <v>18</v>
      </c>
      <c r="CQ3" s="13" t="s">
        <v>12</v>
      </c>
      <c r="CR3" s="14" t="s">
        <v>19</v>
      </c>
      <c r="CS3" s="13" t="s">
        <v>12</v>
      </c>
      <c r="CT3" s="14">
        <v>21</v>
      </c>
      <c r="CU3" s="13" t="s">
        <v>12</v>
      </c>
      <c r="CV3" s="14">
        <v>23</v>
      </c>
      <c r="CW3" s="13" t="s">
        <v>12</v>
      </c>
      <c r="CX3" s="11">
        <v>25</v>
      </c>
      <c r="CY3" s="13" t="s">
        <v>12</v>
      </c>
      <c r="CZ3" s="17">
        <v>27</v>
      </c>
      <c r="DA3" s="13" t="s">
        <v>12</v>
      </c>
      <c r="DB3" s="17">
        <v>29</v>
      </c>
      <c r="DC3" s="13" t="s">
        <v>12</v>
      </c>
      <c r="DD3" s="17">
        <v>31</v>
      </c>
      <c r="DE3" s="13" t="s">
        <v>12</v>
      </c>
      <c r="DF3" s="17">
        <v>9</v>
      </c>
      <c r="DG3" s="13" t="s">
        <v>12</v>
      </c>
      <c r="DH3" s="17" t="s">
        <v>20</v>
      </c>
      <c r="DI3" s="13" t="s">
        <v>12</v>
      </c>
      <c r="DJ3" s="17">
        <v>10</v>
      </c>
      <c r="DK3" s="13" t="s">
        <v>12</v>
      </c>
      <c r="DL3" s="17">
        <v>12</v>
      </c>
      <c r="DM3" s="13" t="s">
        <v>12</v>
      </c>
      <c r="DN3" s="17">
        <v>2</v>
      </c>
      <c r="DO3" s="13" t="s">
        <v>12</v>
      </c>
      <c r="DP3" s="17">
        <v>4</v>
      </c>
      <c r="DQ3" s="13" t="s">
        <v>12</v>
      </c>
      <c r="DR3" s="17">
        <v>6</v>
      </c>
      <c r="DS3" s="13" t="s">
        <v>12</v>
      </c>
      <c r="DT3" s="17" t="s">
        <v>21</v>
      </c>
      <c r="DU3" s="13" t="s">
        <v>12</v>
      </c>
      <c r="DV3" s="17">
        <v>8</v>
      </c>
      <c r="DW3" s="13" t="s">
        <v>12</v>
      </c>
      <c r="DX3" s="17">
        <v>18</v>
      </c>
      <c r="DY3" s="13" t="s">
        <v>12</v>
      </c>
      <c r="DZ3" s="17">
        <v>20</v>
      </c>
      <c r="EA3" s="13" t="s">
        <v>12</v>
      </c>
      <c r="EB3" s="17">
        <v>22</v>
      </c>
      <c r="EC3" s="13" t="s">
        <v>12</v>
      </c>
      <c r="ED3" s="17">
        <v>26</v>
      </c>
      <c r="EE3" s="13" t="s">
        <v>12</v>
      </c>
      <c r="EF3" s="17">
        <v>28</v>
      </c>
      <c r="EG3" s="13" t="s">
        <v>12</v>
      </c>
      <c r="EH3" s="17">
        <v>30</v>
      </c>
      <c r="EI3" s="13" t="s">
        <v>12</v>
      </c>
      <c r="EJ3" s="17">
        <v>32</v>
      </c>
      <c r="EK3" s="13" t="s">
        <v>12</v>
      </c>
      <c r="EL3" s="17">
        <v>34</v>
      </c>
      <c r="EM3" s="13" t="s">
        <v>12</v>
      </c>
      <c r="EN3" s="17">
        <v>36</v>
      </c>
      <c r="EO3" s="13" t="s">
        <v>12</v>
      </c>
      <c r="EP3" s="17">
        <v>38</v>
      </c>
      <c r="EQ3" s="13" t="s">
        <v>12</v>
      </c>
      <c r="ER3" s="17">
        <v>40</v>
      </c>
      <c r="ES3" s="13" t="s">
        <v>12</v>
      </c>
      <c r="ET3" s="17">
        <v>42</v>
      </c>
      <c r="EU3" s="13" t="s">
        <v>12</v>
      </c>
      <c r="EV3" s="17">
        <v>53</v>
      </c>
      <c r="EW3" s="13" t="s">
        <v>12</v>
      </c>
      <c r="EX3" s="17">
        <v>49</v>
      </c>
      <c r="EY3" s="13" t="s">
        <v>12</v>
      </c>
      <c r="EZ3" s="17">
        <v>8</v>
      </c>
      <c r="FA3" s="13" t="s">
        <v>12</v>
      </c>
      <c r="FB3" s="17">
        <v>19</v>
      </c>
      <c r="FC3" s="13" t="s">
        <v>12</v>
      </c>
    </row>
    <row r="4" spans="1:159" ht="18.75">
      <c r="A4" s="22">
        <v>1</v>
      </c>
      <c r="B4" s="23" t="s">
        <v>22</v>
      </c>
      <c r="C4" s="24"/>
      <c r="D4" s="23" t="s">
        <v>22</v>
      </c>
      <c r="E4" s="24"/>
      <c r="F4" s="25" t="s">
        <v>22</v>
      </c>
      <c r="G4" s="24"/>
      <c r="H4" s="23" t="s">
        <v>22</v>
      </c>
      <c r="I4" s="26"/>
      <c r="J4" s="27" t="s">
        <v>22</v>
      </c>
      <c r="K4" s="28"/>
      <c r="L4" s="23" t="s">
        <v>22</v>
      </c>
      <c r="M4" s="26"/>
      <c r="N4" s="27" t="s">
        <v>22</v>
      </c>
      <c r="O4" s="26"/>
      <c r="P4" s="27" t="s">
        <v>22</v>
      </c>
      <c r="Q4" s="26"/>
      <c r="R4" s="27" t="s">
        <v>22</v>
      </c>
      <c r="S4" s="26"/>
      <c r="T4" s="27" t="s">
        <v>22</v>
      </c>
      <c r="U4" s="26"/>
      <c r="V4" s="27" t="s">
        <v>22</v>
      </c>
      <c r="W4" s="26"/>
      <c r="X4" s="27" t="s">
        <v>22</v>
      </c>
      <c r="Y4" s="26"/>
      <c r="Z4" s="27" t="s">
        <v>22</v>
      </c>
      <c r="AA4" s="26"/>
      <c r="AB4" s="27" t="s">
        <v>22</v>
      </c>
      <c r="AC4" s="26"/>
      <c r="AD4" s="27" t="s">
        <v>22</v>
      </c>
      <c r="AE4" s="26"/>
      <c r="AF4" s="27" t="s">
        <v>22</v>
      </c>
      <c r="AG4" s="26"/>
      <c r="AH4" s="27" t="s">
        <v>22</v>
      </c>
      <c r="AI4" s="26"/>
      <c r="AJ4" s="27" t="s">
        <v>22</v>
      </c>
      <c r="AK4" s="26"/>
      <c r="AL4" s="27" t="s">
        <v>22</v>
      </c>
      <c r="AM4" s="26"/>
      <c r="AN4" s="27" t="s">
        <v>22</v>
      </c>
      <c r="AO4" s="26"/>
      <c r="AP4" s="27" t="s">
        <v>22</v>
      </c>
      <c r="AQ4" s="26"/>
      <c r="AR4" s="27" t="s">
        <v>22</v>
      </c>
      <c r="AS4" s="26"/>
      <c r="AT4" s="2" t="s">
        <v>22</v>
      </c>
      <c r="AU4" s="29"/>
      <c r="AV4" s="2" t="s">
        <v>22</v>
      </c>
      <c r="AW4" s="29"/>
      <c r="AX4" s="2" t="s">
        <v>22</v>
      </c>
      <c r="AY4" s="29"/>
      <c r="AZ4" s="2" t="s">
        <v>22</v>
      </c>
      <c r="BA4" s="29"/>
      <c r="BB4" s="2" t="s">
        <v>22</v>
      </c>
      <c r="BC4" s="29"/>
      <c r="BD4" s="2" t="s">
        <v>22</v>
      </c>
      <c r="BE4" s="29"/>
      <c r="BF4" s="2" t="s">
        <v>22</v>
      </c>
      <c r="BG4" s="29"/>
      <c r="BH4" s="2" t="s">
        <v>22</v>
      </c>
      <c r="BI4" s="29"/>
      <c r="BJ4" s="2" t="s">
        <v>22</v>
      </c>
      <c r="BK4" s="29"/>
      <c r="BL4" s="2" t="s">
        <v>22</v>
      </c>
      <c r="BM4" s="29"/>
      <c r="BN4" s="2" t="s">
        <v>22</v>
      </c>
      <c r="BO4" s="29"/>
      <c r="BP4" s="2" t="s">
        <v>22</v>
      </c>
      <c r="BQ4" s="29"/>
      <c r="BR4" s="2" t="s">
        <v>22</v>
      </c>
      <c r="BS4" s="29"/>
      <c r="BT4" s="2" t="s">
        <v>22</v>
      </c>
      <c r="BU4" s="29"/>
      <c r="BV4" s="27" t="s">
        <v>22</v>
      </c>
      <c r="BW4" s="26"/>
      <c r="BX4" s="2" t="s">
        <v>22</v>
      </c>
      <c r="BY4" s="29"/>
      <c r="BZ4" s="2" t="s">
        <v>22</v>
      </c>
      <c r="CA4" s="29"/>
      <c r="CB4" s="2" t="s">
        <v>22</v>
      </c>
      <c r="CC4" s="29"/>
      <c r="CD4" s="2" t="s">
        <v>22</v>
      </c>
      <c r="CE4" s="31"/>
      <c r="CF4" s="2" t="s">
        <v>22</v>
      </c>
      <c r="CG4" s="29"/>
      <c r="CH4" s="27" t="s">
        <v>22</v>
      </c>
      <c r="CI4" s="26"/>
      <c r="CJ4" s="2" t="s">
        <v>22</v>
      </c>
      <c r="CK4" s="29"/>
      <c r="CL4" s="27" t="s">
        <v>22</v>
      </c>
      <c r="CM4" s="26"/>
      <c r="CN4" s="2" t="s">
        <v>22</v>
      </c>
      <c r="CO4" s="29"/>
      <c r="CP4" s="27" t="s">
        <v>22</v>
      </c>
      <c r="CQ4" s="26"/>
      <c r="CR4" s="2" t="s">
        <v>22</v>
      </c>
      <c r="CS4" s="29"/>
      <c r="CT4" s="27" t="s">
        <v>22</v>
      </c>
      <c r="CU4" s="26"/>
      <c r="CV4" s="2" t="s">
        <v>22</v>
      </c>
      <c r="CW4" s="29"/>
      <c r="CX4" s="23" t="s">
        <v>22</v>
      </c>
      <c r="CY4" s="26"/>
      <c r="CZ4" s="2" t="s">
        <v>22</v>
      </c>
      <c r="DA4" s="26"/>
      <c r="DB4" s="2" t="s">
        <v>22</v>
      </c>
      <c r="DC4" s="26"/>
      <c r="DD4" s="2" t="s">
        <v>22</v>
      </c>
      <c r="DE4" s="26"/>
      <c r="DF4" s="2" t="s">
        <v>22</v>
      </c>
      <c r="DG4" s="26"/>
      <c r="DH4" s="2" t="s">
        <v>22</v>
      </c>
      <c r="DI4" s="26"/>
      <c r="DJ4" s="2" t="s">
        <v>22</v>
      </c>
      <c r="DK4" s="26"/>
      <c r="DL4" s="2" t="s">
        <v>22</v>
      </c>
      <c r="DM4" s="26"/>
      <c r="DN4" s="2" t="s">
        <v>22</v>
      </c>
      <c r="DO4" s="26"/>
      <c r="DP4" s="2" t="s">
        <v>22</v>
      </c>
      <c r="DQ4" s="26"/>
      <c r="DR4" s="2" t="s">
        <v>22</v>
      </c>
      <c r="DS4" s="26"/>
      <c r="DT4" s="2" t="s">
        <v>22</v>
      </c>
      <c r="DU4" s="26"/>
      <c r="DV4" s="2" t="s">
        <v>22</v>
      </c>
      <c r="DW4" s="26"/>
      <c r="DX4" s="2" t="s">
        <v>22</v>
      </c>
      <c r="DY4" s="26"/>
      <c r="DZ4" s="2" t="s">
        <v>22</v>
      </c>
      <c r="EA4" s="26"/>
      <c r="EB4" s="2" t="s">
        <v>22</v>
      </c>
      <c r="EC4" s="26"/>
      <c r="ED4" s="2" t="s">
        <v>22</v>
      </c>
      <c r="EE4" s="26"/>
      <c r="EF4" s="27" t="s">
        <v>22</v>
      </c>
      <c r="EG4" s="26"/>
      <c r="EH4" s="2" t="s">
        <v>22</v>
      </c>
      <c r="EI4" s="26"/>
      <c r="EJ4" s="2" t="s">
        <v>22</v>
      </c>
      <c r="EK4" s="26"/>
      <c r="EL4" s="2" t="s">
        <v>22</v>
      </c>
      <c r="EM4" s="26"/>
      <c r="EN4" s="2" t="s">
        <v>22</v>
      </c>
      <c r="EO4" s="26"/>
      <c r="EP4" s="2" t="s">
        <v>22</v>
      </c>
      <c r="EQ4" s="26"/>
      <c r="ER4" s="2" t="s">
        <v>22</v>
      </c>
      <c r="ES4" s="26"/>
      <c r="ET4" s="2" t="s">
        <v>22</v>
      </c>
      <c r="EU4" s="26"/>
      <c r="EV4" s="2" t="s">
        <v>22</v>
      </c>
      <c r="EW4" s="26"/>
      <c r="EX4" s="2" t="s">
        <v>22</v>
      </c>
      <c r="EZ4" s="2" t="s">
        <v>22</v>
      </c>
      <c r="FA4" s="26"/>
      <c r="FB4" s="2" t="s">
        <v>22</v>
      </c>
      <c r="FC4" s="26"/>
    </row>
    <row r="5" spans="1:159" s="40" customFormat="1" ht="18.75">
      <c r="A5" s="32">
        <v>2</v>
      </c>
      <c r="B5" s="33" t="s">
        <v>23</v>
      </c>
      <c r="C5" s="34"/>
      <c r="D5" s="33" t="s">
        <v>23</v>
      </c>
      <c r="E5" s="34"/>
      <c r="F5" s="35" t="s">
        <v>23</v>
      </c>
      <c r="G5" s="34"/>
      <c r="H5" s="33" t="s">
        <v>23</v>
      </c>
      <c r="I5" s="36"/>
      <c r="J5" s="37" t="s">
        <v>23</v>
      </c>
      <c r="K5" s="38"/>
      <c r="L5" s="33" t="s">
        <v>23</v>
      </c>
      <c r="M5" s="36"/>
      <c r="N5" s="58" t="s">
        <v>23</v>
      </c>
      <c r="O5" s="56"/>
      <c r="P5" s="58" t="s">
        <v>23</v>
      </c>
      <c r="Q5" s="56"/>
      <c r="R5" s="37" t="s">
        <v>23</v>
      </c>
      <c r="S5" s="36"/>
      <c r="T5" s="37" t="s">
        <v>23</v>
      </c>
      <c r="U5" s="36"/>
      <c r="V5" s="37" t="s">
        <v>23</v>
      </c>
      <c r="W5" s="36"/>
      <c r="X5" s="37" t="s">
        <v>23</v>
      </c>
      <c r="Y5" s="36"/>
      <c r="Z5" s="37" t="s">
        <v>23</v>
      </c>
      <c r="AA5" s="36"/>
      <c r="AB5" s="37" t="s">
        <v>23</v>
      </c>
      <c r="AC5" s="36"/>
      <c r="AD5" s="37" t="s">
        <v>23</v>
      </c>
      <c r="AE5" s="36"/>
      <c r="AF5" s="37" t="s">
        <v>23</v>
      </c>
      <c r="AG5" s="36"/>
      <c r="AH5" s="37" t="s">
        <v>23</v>
      </c>
      <c r="AI5" s="36"/>
      <c r="AJ5" s="37" t="s">
        <v>23</v>
      </c>
      <c r="AK5" s="36"/>
      <c r="AL5" s="58" t="s">
        <v>23</v>
      </c>
      <c r="AM5" s="62"/>
      <c r="AN5" s="33" t="s">
        <v>23</v>
      </c>
      <c r="AO5" s="62"/>
      <c r="AP5" s="33" t="s">
        <v>23</v>
      </c>
      <c r="AQ5" s="36"/>
      <c r="AR5" s="37" t="s">
        <v>23</v>
      </c>
      <c r="AS5" s="36"/>
      <c r="AT5" s="40" t="s">
        <v>23</v>
      </c>
      <c r="AU5" s="36"/>
      <c r="AV5" s="40" t="s">
        <v>23</v>
      </c>
      <c r="AW5" s="36"/>
      <c r="AX5" s="40" t="s">
        <v>23</v>
      </c>
      <c r="AY5" s="36"/>
      <c r="AZ5" s="40" t="s">
        <v>23</v>
      </c>
      <c r="BA5" s="36"/>
      <c r="BB5" s="40" t="s">
        <v>23</v>
      </c>
      <c r="BC5" s="62"/>
      <c r="BD5" s="40" t="s">
        <v>23</v>
      </c>
      <c r="BE5" s="36"/>
      <c r="BF5" s="40" t="s">
        <v>23</v>
      </c>
      <c r="BG5" s="36"/>
      <c r="BH5" s="40" t="s">
        <v>23</v>
      </c>
      <c r="BI5" s="36"/>
      <c r="BJ5" s="40" t="s">
        <v>23</v>
      </c>
      <c r="BK5" s="36"/>
      <c r="BL5" s="40" t="s">
        <v>23</v>
      </c>
      <c r="BM5" s="36"/>
      <c r="BN5" s="40" t="s">
        <v>23</v>
      </c>
      <c r="BO5" s="36"/>
      <c r="BP5" s="40" t="s">
        <v>23</v>
      </c>
      <c r="BQ5" s="36"/>
      <c r="BR5" s="40" t="s">
        <v>23</v>
      </c>
      <c r="BS5" s="36"/>
      <c r="BT5" s="40" t="s">
        <v>23</v>
      </c>
      <c r="BU5" s="36"/>
      <c r="BV5" s="37" t="s">
        <v>23</v>
      </c>
      <c r="BW5" s="62"/>
      <c r="BX5" s="40" t="s">
        <v>23</v>
      </c>
      <c r="BY5" s="36"/>
      <c r="BZ5" s="40" t="s">
        <v>23</v>
      </c>
      <c r="CA5" s="36"/>
      <c r="CB5" s="40" t="s">
        <v>23</v>
      </c>
      <c r="CC5" s="36"/>
      <c r="CD5" s="40" t="s">
        <v>23</v>
      </c>
      <c r="CE5" s="38"/>
      <c r="CF5" s="40" t="s">
        <v>23</v>
      </c>
      <c r="CG5" s="36"/>
      <c r="CH5" s="37" t="s">
        <v>23</v>
      </c>
      <c r="CI5" s="36"/>
      <c r="CJ5" s="40" t="s">
        <v>23</v>
      </c>
      <c r="CK5" s="36"/>
      <c r="CL5" s="37" t="s">
        <v>23</v>
      </c>
      <c r="CM5" s="36"/>
      <c r="CN5" s="40" t="s">
        <v>23</v>
      </c>
      <c r="CO5" s="36"/>
      <c r="CP5" s="37" t="s">
        <v>23</v>
      </c>
      <c r="CQ5" s="62"/>
      <c r="CR5" s="40" t="s">
        <v>23</v>
      </c>
      <c r="CS5" s="36"/>
      <c r="CT5" s="37" t="s">
        <v>23</v>
      </c>
      <c r="CU5" s="36"/>
      <c r="CV5" s="40" t="s">
        <v>23</v>
      </c>
      <c r="CW5" s="36"/>
      <c r="CX5" s="33" t="s">
        <v>23</v>
      </c>
      <c r="CY5" s="36"/>
      <c r="CZ5" s="40" t="s">
        <v>23</v>
      </c>
      <c r="DA5" s="36"/>
      <c r="DB5" s="40" t="s">
        <v>23</v>
      </c>
      <c r="DC5" s="62"/>
      <c r="DD5" s="40" t="s">
        <v>23</v>
      </c>
      <c r="DE5" s="36"/>
      <c r="DF5" s="40" t="s">
        <v>23</v>
      </c>
      <c r="DG5" s="36"/>
      <c r="DH5" s="40" t="s">
        <v>23</v>
      </c>
      <c r="DI5" s="36"/>
      <c r="DJ5" s="40" t="s">
        <v>23</v>
      </c>
      <c r="DK5" s="62"/>
      <c r="DL5" s="40" t="s">
        <v>23</v>
      </c>
      <c r="DM5" s="36"/>
      <c r="DN5" s="40" t="s">
        <v>23</v>
      </c>
      <c r="DO5" s="62"/>
      <c r="DP5" s="40" t="s">
        <v>23</v>
      </c>
      <c r="DQ5" s="62"/>
      <c r="DR5" s="40" t="s">
        <v>23</v>
      </c>
      <c r="DS5" s="36"/>
      <c r="DT5" s="40" t="s">
        <v>23</v>
      </c>
      <c r="DU5" s="36"/>
      <c r="DV5" s="40" t="s">
        <v>23</v>
      </c>
      <c r="DW5" s="36"/>
      <c r="DX5" s="40" t="s">
        <v>23</v>
      </c>
      <c r="DY5" s="36"/>
      <c r="DZ5" s="40" t="s">
        <v>23</v>
      </c>
      <c r="EA5" s="36"/>
      <c r="EB5" s="40" t="s">
        <v>23</v>
      </c>
      <c r="EC5" s="36"/>
      <c r="ED5" s="40" t="s">
        <v>23</v>
      </c>
      <c r="EE5" s="36"/>
      <c r="EF5" s="37" t="s">
        <v>23</v>
      </c>
      <c r="EG5" s="36"/>
      <c r="EH5" s="40" t="s">
        <v>23</v>
      </c>
      <c r="EI5" s="36"/>
      <c r="EJ5" s="40" t="s">
        <v>23</v>
      </c>
      <c r="EK5" s="36"/>
      <c r="EL5" s="40" t="s">
        <v>23</v>
      </c>
      <c r="EM5" s="36"/>
      <c r="EN5" s="40" t="s">
        <v>23</v>
      </c>
      <c r="EO5" s="36"/>
      <c r="EP5" s="40" t="s">
        <v>23</v>
      </c>
      <c r="EQ5" s="62"/>
      <c r="ER5" s="40" t="s">
        <v>23</v>
      </c>
      <c r="ES5" s="62"/>
      <c r="ET5" s="40" t="s">
        <v>23</v>
      </c>
      <c r="EU5" s="36"/>
      <c r="EV5" s="40" t="s">
        <v>23</v>
      </c>
      <c r="EW5" s="36"/>
      <c r="EX5" s="40" t="s">
        <v>23</v>
      </c>
      <c r="EY5" s="41"/>
      <c r="EZ5" s="40" t="s">
        <v>23</v>
      </c>
      <c r="FA5" s="36"/>
      <c r="FB5" s="40" t="s">
        <v>23</v>
      </c>
      <c r="FC5" s="36"/>
    </row>
    <row r="6" spans="1:159" ht="18.75">
      <c r="A6" s="32"/>
      <c r="B6" s="42" t="s">
        <v>24</v>
      </c>
      <c r="C6" s="43">
        <v>10</v>
      </c>
      <c r="D6" s="42" t="s">
        <v>24</v>
      </c>
      <c r="E6" s="43">
        <f>2+16+4+12+12+3</f>
        <v>49</v>
      </c>
      <c r="F6" s="42" t="s">
        <v>24</v>
      </c>
      <c r="G6" s="43">
        <f>16+8+10+6</f>
        <v>40</v>
      </c>
      <c r="H6" s="42" t="s">
        <v>24</v>
      </c>
      <c r="I6" s="29">
        <f>16+10+10+8</f>
        <v>44</v>
      </c>
      <c r="J6" s="42" t="s">
        <v>24</v>
      </c>
      <c r="K6" s="31">
        <f>10+28+12+8</f>
        <v>58</v>
      </c>
      <c r="L6" s="42" t="s">
        <v>24</v>
      </c>
      <c r="M6" s="29">
        <f>14+18+8+18+4+4</f>
        <v>66</v>
      </c>
      <c r="N6" s="59" t="s">
        <v>24</v>
      </c>
      <c r="O6" s="57">
        <f>16+18+24+24+18+24</f>
        <v>124</v>
      </c>
      <c r="P6" s="59" t="s">
        <v>24</v>
      </c>
      <c r="Q6" s="57">
        <f>8+12+18+16+10+4+13</f>
        <v>81</v>
      </c>
      <c r="R6" s="42" t="s">
        <v>24</v>
      </c>
      <c r="S6" s="29">
        <f>6+8+14+22+10+12+22+1+6</f>
        <v>101</v>
      </c>
      <c r="T6" s="42" t="s">
        <v>24</v>
      </c>
      <c r="U6" s="29">
        <f>4</f>
        <v>4</v>
      </c>
      <c r="V6" s="42" t="s">
        <v>24</v>
      </c>
      <c r="W6" s="29">
        <f>20+16+18+22+18+12+3+24+3+24+12</f>
        <v>172</v>
      </c>
      <c r="X6" s="42" t="s">
        <v>24</v>
      </c>
      <c r="Y6" s="29"/>
      <c r="Z6" s="42" t="s">
        <v>24</v>
      </c>
      <c r="AA6" s="29">
        <f>5+26+16+8+26+4+16</f>
        <v>101</v>
      </c>
      <c r="AB6" s="42" t="s">
        <v>24</v>
      </c>
      <c r="AC6" s="29">
        <f>46+36+68+8+28+6+4</f>
        <v>196</v>
      </c>
      <c r="AD6" s="42" t="s">
        <v>24</v>
      </c>
      <c r="AE6" s="29">
        <f>8+10+22+6</f>
        <v>46</v>
      </c>
      <c r="AF6" s="42" t="s">
        <v>24</v>
      </c>
      <c r="AG6" s="29">
        <f>4+4+1</f>
        <v>9</v>
      </c>
      <c r="AH6" s="42" t="s">
        <v>24</v>
      </c>
      <c r="AI6" s="29">
        <f>10+4+16+16</f>
        <v>46</v>
      </c>
      <c r="AJ6" s="42" t="s">
        <v>24</v>
      </c>
      <c r="AK6" s="29">
        <f>12+6+4+14</f>
        <v>36</v>
      </c>
      <c r="AL6" s="60" t="s">
        <v>24</v>
      </c>
      <c r="AM6" s="63">
        <f>18+8+18+20+2+26</f>
        <v>92</v>
      </c>
      <c r="AN6" s="42" t="s">
        <v>24</v>
      </c>
      <c r="AO6" s="63">
        <f>8+6+6+14+8+12+1</f>
        <v>55</v>
      </c>
      <c r="AP6" s="42" t="s">
        <v>24</v>
      </c>
      <c r="AQ6" s="29">
        <f>8+6</f>
        <v>14</v>
      </c>
      <c r="AR6" s="44" t="s">
        <v>24</v>
      </c>
      <c r="AS6" s="29"/>
      <c r="AT6" s="2" t="s">
        <v>24</v>
      </c>
      <c r="AU6" s="29">
        <v>36</v>
      </c>
      <c r="AV6" s="2" t="s">
        <v>24</v>
      </c>
      <c r="AW6" s="29">
        <f>20+8+6+8+6+8+8</f>
        <v>64</v>
      </c>
      <c r="AX6" s="2" t="s">
        <v>24</v>
      </c>
      <c r="AY6" s="29">
        <f>14+14+28+18+14+12</f>
        <v>100</v>
      </c>
      <c r="AZ6" s="2" t="s">
        <v>24</v>
      </c>
      <c r="BA6" s="29">
        <f>12</f>
        <v>12</v>
      </c>
      <c r="BB6" s="2" t="s">
        <v>24</v>
      </c>
      <c r="BC6" s="63">
        <v>26</v>
      </c>
      <c r="BD6" s="2" t="s">
        <v>24</v>
      </c>
      <c r="BE6" s="29">
        <f>16+6+18+4+28+18+20+16+12+18+16+5+12+10</f>
        <v>199</v>
      </c>
      <c r="BF6" s="2" t="s">
        <v>24</v>
      </c>
      <c r="BG6" s="29">
        <f>14+16+8</f>
        <v>38</v>
      </c>
      <c r="BH6" s="2" t="s">
        <v>24</v>
      </c>
      <c r="BI6" s="29">
        <f>12+4+6+6+14+10</f>
        <v>52</v>
      </c>
      <c r="BJ6" s="2" t="s">
        <v>24</v>
      </c>
      <c r="BK6" s="29">
        <f>2+6+12</f>
        <v>20</v>
      </c>
      <c r="BL6" s="2" t="s">
        <v>24</v>
      </c>
      <c r="BM6" s="29">
        <f>6+4</f>
        <v>10</v>
      </c>
      <c r="BN6" s="2" t="s">
        <v>24</v>
      </c>
      <c r="BO6" s="29">
        <f>16+18+16+10+8+10</f>
        <v>78</v>
      </c>
      <c r="BP6" s="2" t="s">
        <v>24</v>
      </c>
      <c r="BQ6" s="29">
        <f>12+16+16+6+6+8+12</f>
        <v>76</v>
      </c>
      <c r="BR6" s="2" t="s">
        <v>24</v>
      </c>
      <c r="BS6" s="29">
        <f>18+16+16+14+16+4+10+10+12+16</f>
        <v>132</v>
      </c>
      <c r="BT6" s="2" t="s">
        <v>24</v>
      </c>
      <c r="BU6" s="29">
        <v>36</v>
      </c>
      <c r="BV6" s="44" t="s">
        <v>24</v>
      </c>
      <c r="BW6" s="63">
        <v>28</v>
      </c>
      <c r="BX6" s="2" t="s">
        <v>24</v>
      </c>
      <c r="BY6" s="29">
        <f>8+6+12+10+14+10</f>
        <v>60</v>
      </c>
      <c r="BZ6" s="2" t="s">
        <v>24</v>
      </c>
      <c r="CA6" s="29">
        <v>28</v>
      </c>
      <c r="CB6" s="2" t="s">
        <v>24</v>
      </c>
      <c r="CC6" s="29">
        <v>84</v>
      </c>
      <c r="CD6" s="2" t="s">
        <v>24</v>
      </c>
      <c r="CE6" s="31">
        <f>16+6+6+16+12+8+10+8</f>
        <v>82</v>
      </c>
      <c r="CF6" s="2" t="s">
        <v>24</v>
      </c>
      <c r="CG6" s="29">
        <f>4+30+16+10</f>
        <v>60</v>
      </c>
      <c r="CH6" s="44" t="s">
        <v>24</v>
      </c>
      <c r="CI6" s="29">
        <f>10+14+8+6</f>
        <v>38</v>
      </c>
      <c r="CJ6" s="2" t="s">
        <v>24</v>
      </c>
      <c r="CK6" s="29">
        <f>24+3+34+16+18</f>
        <v>95</v>
      </c>
      <c r="CL6" s="44" t="s">
        <v>24</v>
      </c>
      <c r="CM6" s="29">
        <f>12+8+8</f>
        <v>28</v>
      </c>
      <c r="CN6" s="2" t="s">
        <v>24</v>
      </c>
      <c r="CO6" s="29">
        <v>53</v>
      </c>
      <c r="CP6" s="44" t="s">
        <v>24</v>
      </c>
      <c r="CQ6" s="63">
        <f>12+6+10+8+1</f>
        <v>37</v>
      </c>
      <c r="CR6" s="2" t="s">
        <v>24</v>
      </c>
      <c r="CS6" s="29"/>
      <c r="CT6" s="44" t="s">
        <v>24</v>
      </c>
      <c r="CU6" s="29">
        <v>4</v>
      </c>
      <c r="CV6" s="2" t="s">
        <v>24</v>
      </c>
      <c r="CW6" s="29">
        <f>12+16+12+16+24</f>
        <v>80</v>
      </c>
      <c r="CX6" s="42" t="s">
        <v>24</v>
      </c>
      <c r="CY6" s="29">
        <f>26+32+36</f>
        <v>94</v>
      </c>
      <c r="CZ6" s="2" t="s">
        <v>24</v>
      </c>
      <c r="DA6" s="29">
        <f>18+3+18+12+16+14+10</f>
        <v>91</v>
      </c>
      <c r="DB6" s="2" t="s">
        <v>24</v>
      </c>
      <c r="DC6" s="63">
        <f>24+56+18</f>
        <v>98</v>
      </c>
      <c r="DD6" s="2" t="s">
        <v>24</v>
      </c>
      <c r="DE6" s="29">
        <f>22+18+18+12+8</f>
        <v>78</v>
      </c>
      <c r="DF6" s="2" t="s">
        <v>24</v>
      </c>
      <c r="DG6" s="29">
        <f>12+10</f>
        <v>22</v>
      </c>
      <c r="DH6" s="2" t="s">
        <v>24</v>
      </c>
      <c r="DI6" s="29">
        <f>12</f>
        <v>12</v>
      </c>
      <c r="DJ6" s="2" t="s">
        <v>24</v>
      </c>
      <c r="DK6" s="63">
        <v>60</v>
      </c>
      <c r="DL6" s="2" t="s">
        <v>24</v>
      </c>
      <c r="DM6" s="29">
        <f>26+12+26+18+6+2+4</f>
        <v>94</v>
      </c>
      <c r="DN6" s="2" t="s">
        <v>24</v>
      </c>
      <c r="DO6" s="63">
        <f>18+12+16+12+8</f>
        <v>66</v>
      </c>
      <c r="DP6" s="2" t="s">
        <v>24</v>
      </c>
      <c r="DQ6" s="63">
        <v>68</v>
      </c>
      <c r="DR6" s="2" t="s">
        <v>24</v>
      </c>
      <c r="DS6" s="29">
        <v>18</v>
      </c>
      <c r="DT6" s="2" t="s">
        <v>24</v>
      </c>
      <c r="DU6" s="29">
        <f>12</f>
        <v>12</v>
      </c>
      <c r="DV6" s="2" t="s">
        <v>24</v>
      </c>
      <c r="DW6" s="29">
        <f>6+6+5</f>
        <v>17</v>
      </c>
      <c r="DX6" s="2" t="s">
        <v>24</v>
      </c>
      <c r="DY6" s="29">
        <f>14+18+10+10+16+6+16</f>
        <v>90</v>
      </c>
      <c r="DZ6" s="2" t="s">
        <v>24</v>
      </c>
      <c r="EA6" s="29">
        <f>22+28+44+28+12+22</f>
        <v>156</v>
      </c>
      <c r="EB6" s="2" t="s">
        <v>24</v>
      </c>
      <c r="EC6" s="29">
        <f>4+8</f>
        <v>12</v>
      </c>
      <c r="ED6" s="2" t="s">
        <v>24</v>
      </c>
      <c r="EE6" s="29">
        <f>18+22+14+12+14+16+8</f>
        <v>104</v>
      </c>
      <c r="EF6" s="44" t="s">
        <v>24</v>
      </c>
      <c r="EG6" s="29">
        <f>28+24+36+22+22+22+22+22</f>
        <v>198</v>
      </c>
      <c r="EH6" s="2" t="s">
        <v>24</v>
      </c>
      <c r="EI6" s="29">
        <v>26</v>
      </c>
      <c r="EJ6" s="2" t="s">
        <v>24</v>
      </c>
      <c r="EK6" s="29">
        <f>4+4</f>
        <v>8</v>
      </c>
      <c r="EL6" s="2" t="s">
        <v>24</v>
      </c>
      <c r="EM6" s="29">
        <f>8+8</f>
        <v>16</v>
      </c>
      <c r="EN6" s="2" t="s">
        <v>24</v>
      </c>
      <c r="EO6" s="29">
        <f>18+28+18+14</f>
        <v>78</v>
      </c>
      <c r="EP6" s="2" t="s">
        <v>24</v>
      </c>
      <c r="EQ6" s="63">
        <f>18+10+4+8+12</f>
        <v>52</v>
      </c>
      <c r="ER6" s="2" t="s">
        <v>24</v>
      </c>
      <c r="ES6" s="63">
        <f>14+16+14</f>
        <v>44</v>
      </c>
      <c r="ET6" s="2" t="s">
        <v>24</v>
      </c>
      <c r="EU6" s="29">
        <f>16+24+20+4</f>
        <v>64</v>
      </c>
      <c r="EV6" s="2" t="s">
        <v>24</v>
      </c>
      <c r="EW6" s="29">
        <v>6</v>
      </c>
      <c r="EX6" s="2" t="s">
        <v>24</v>
      </c>
      <c r="EY6" s="29">
        <f>22+112+12+14</f>
        <v>160</v>
      </c>
      <c r="EZ6" s="30" t="s">
        <v>24</v>
      </c>
      <c r="FA6" s="29">
        <f>26+6+18+22</f>
        <v>72</v>
      </c>
      <c r="FB6" s="30" t="s">
        <v>24</v>
      </c>
      <c r="FC6" s="29">
        <v>6</v>
      </c>
    </row>
    <row r="7" spans="1:159" ht="18.75">
      <c r="A7" s="32"/>
      <c r="B7" s="42" t="s">
        <v>62</v>
      </c>
      <c r="C7" s="43">
        <v>1</v>
      </c>
      <c r="D7" s="42" t="s">
        <v>29</v>
      </c>
      <c r="E7" s="43">
        <f>7+12+8</f>
        <v>27</v>
      </c>
      <c r="F7" s="42" t="s">
        <v>737</v>
      </c>
      <c r="G7" s="43"/>
      <c r="H7" s="42" t="s">
        <v>28</v>
      </c>
      <c r="I7" s="29">
        <f>4+3+6+3+8</f>
        <v>24</v>
      </c>
      <c r="J7" s="42" t="s">
        <v>28</v>
      </c>
      <c r="K7" s="31">
        <v>8</v>
      </c>
      <c r="L7" s="42" t="s">
        <v>28</v>
      </c>
      <c r="M7" s="29">
        <f>8+6+4</f>
        <v>18</v>
      </c>
      <c r="N7" s="59" t="s">
        <v>28</v>
      </c>
      <c r="O7" s="57">
        <f>4+7+12+8+2</f>
        <v>33</v>
      </c>
      <c r="P7" s="59" t="s">
        <v>27</v>
      </c>
      <c r="Q7" s="57"/>
      <c r="R7" s="42" t="s">
        <v>28</v>
      </c>
      <c r="S7" s="29">
        <v>2</v>
      </c>
      <c r="T7" s="42" t="s">
        <v>27</v>
      </c>
      <c r="U7" s="29"/>
      <c r="V7" s="42" t="s">
        <v>28</v>
      </c>
      <c r="W7" s="29">
        <f>3+3+4+5+5+1+1</f>
        <v>22</v>
      </c>
      <c r="X7" s="42" t="s">
        <v>32</v>
      </c>
      <c r="Y7" s="29">
        <f>2</f>
        <v>2</v>
      </c>
      <c r="Z7" s="42" t="s">
        <v>733</v>
      </c>
      <c r="AA7" s="29">
        <v>6</v>
      </c>
      <c r="AB7" s="42" t="s">
        <v>29</v>
      </c>
      <c r="AC7" s="29">
        <v>1</v>
      </c>
      <c r="AD7" s="42" t="s">
        <v>53</v>
      </c>
      <c r="AE7" s="29"/>
      <c r="AF7" s="42" t="s">
        <v>29</v>
      </c>
      <c r="AG7" s="29">
        <f>4</f>
        <v>4</v>
      </c>
      <c r="AH7" s="42" t="s">
        <v>62</v>
      </c>
      <c r="AI7" s="29"/>
      <c r="AJ7" s="42" t="s">
        <v>67</v>
      </c>
      <c r="AK7" s="29"/>
      <c r="AL7" s="60" t="s">
        <v>460</v>
      </c>
      <c r="AM7" s="63"/>
      <c r="AN7" s="42" t="s">
        <v>29</v>
      </c>
      <c r="AO7" s="63">
        <f>6</f>
        <v>6</v>
      </c>
      <c r="AP7" s="42" t="s">
        <v>29</v>
      </c>
      <c r="AQ7" s="29">
        <f>8</f>
        <v>8</v>
      </c>
      <c r="AR7" s="2" t="s">
        <v>57</v>
      </c>
      <c r="AS7" s="29"/>
      <c r="AT7" s="2" t="s">
        <v>29</v>
      </c>
      <c r="AU7" s="29">
        <v>24</v>
      </c>
      <c r="AV7" s="2" t="s">
        <v>57</v>
      </c>
      <c r="AW7" s="29">
        <f>1</f>
        <v>1</v>
      </c>
      <c r="AX7" s="2" t="s">
        <v>28</v>
      </c>
      <c r="AY7" s="29">
        <f>7+5+4+8+7+5+7</f>
        <v>43</v>
      </c>
      <c r="AZ7" s="2" t="s">
        <v>28</v>
      </c>
      <c r="BA7" s="29"/>
      <c r="BB7" s="2" t="s">
        <v>57</v>
      </c>
      <c r="BC7" s="63">
        <v>3</v>
      </c>
      <c r="BD7" s="2" t="s">
        <v>34</v>
      </c>
      <c r="BE7" s="29">
        <v>4</v>
      </c>
      <c r="BF7" s="2" t="s">
        <v>29</v>
      </c>
      <c r="BG7" s="29">
        <v>16</v>
      </c>
      <c r="BH7" s="2" t="s">
        <v>29</v>
      </c>
      <c r="BI7" s="29">
        <f>6+4+8</f>
        <v>18</v>
      </c>
      <c r="BJ7" s="2" t="s">
        <v>27</v>
      </c>
      <c r="BK7" s="29">
        <v>3</v>
      </c>
      <c r="BL7" s="2" t="s">
        <v>28</v>
      </c>
      <c r="BM7" s="29"/>
      <c r="BN7" s="2" t="s">
        <v>53</v>
      </c>
      <c r="BO7" s="29">
        <f>2</f>
        <v>2</v>
      </c>
      <c r="BP7" s="2" t="s">
        <v>29</v>
      </c>
      <c r="BQ7" s="29">
        <v>42</v>
      </c>
      <c r="BR7" s="2" t="s">
        <v>32</v>
      </c>
      <c r="BS7" s="29">
        <v>3</v>
      </c>
      <c r="BT7" s="2" t="s">
        <v>53</v>
      </c>
      <c r="BU7" s="29">
        <v>12</v>
      </c>
      <c r="BV7" s="44" t="s">
        <v>29</v>
      </c>
      <c r="BW7" s="63">
        <f>6+12</f>
        <v>18</v>
      </c>
      <c r="BX7" s="2" t="s">
        <v>33</v>
      </c>
      <c r="BY7" s="29" t="s">
        <v>130</v>
      </c>
      <c r="BZ7" s="2" t="s">
        <v>25</v>
      </c>
      <c r="CA7" s="29">
        <f>1+2</f>
        <v>3</v>
      </c>
      <c r="CC7" s="29"/>
      <c r="CD7" s="2" t="s">
        <v>55</v>
      </c>
      <c r="CE7" s="31" t="s">
        <v>148</v>
      </c>
      <c r="CF7" s="2" t="s">
        <v>29</v>
      </c>
      <c r="CG7" s="29">
        <v>4</v>
      </c>
      <c r="CH7" s="44" t="s">
        <v>64</v>
      </c>
      <c r="CI7" s="29"/>
      <c r="CJ7" s="2" t="s">
        <v>55</v>
      </c>
      <c r="CK7" s="29" t="s">
        <v>84</v>
      </c>
      <c r="CL7" s="2" t="s">
        <v>31</v>
      </c>
      <c r="CM7" s="29"/>
      <c r="CN7" s="2" t="s">
        <v>29</v>
      </c>
      <c r="CO7" s="29">
        <f>6+8+2</f>
        <v>16</v>
      </c>
      <c r="CP7" s="44" t="s">
        <v>81</v>
      </c>
      <c r="CQ7" s="63">
        <f>4</f>
        <v>4</v>
      </c>
      <c r="CR7" s="42" t="s">
        <v>29</v>
      </c>
      <c r="CS7" s="29"/>
      <c r="CT7" s="44" t="s">
        <v>29</v>
      </c>
      <c r="CU7" s="29"/>
      <c r="CV7" s="2" t="s">
        <v>53</v>
      </c>
      <c r="CW7" s="29">
        <v>3</v>
      </c>
      <c r="CX7" s="42" t="s">
        <v>53</v>
      </c>
      <c r="CY7" s="29">
        <f>4</f>
        <v>4</v>
      </c>
      <c r="CZ7" s="2" t="s">
        <v>75</v>
      </c>
      <c r="DA7" s="29"/>
      <c r="DB7" s="2" t="s">
        <v>71</v>
      </c>
      <c r="DC7" s="63">
        <f>8+11+14</f>
        <v>33</v>
      </c>
      <c r="DD7" s="2" t="s">
        <v>81</v>
      </c>
      <c r="DE7" s="29">
        <v>3</v>
      </c>
      <c r="DF7" s="2" t="s">
        <v>31</v>
      </c>
      <c r="DG7" s="29">
        <f>6</f>
        <v>6</v>
      </c>
      <c r="DH7" s="2" t="s">
        <v>28</v>
      </c>
      <c r="DI7" s="29"/>
      <c r="DJ7" s="2" t="s">
        <v>33</v>
      </c>
      <c r="DK7" s="63" t="s">
        <v>783</v>
      </c>
      <c r="DL7" s="2" t="s">
        <v>73</v>
      </c>
      <c r="DM7" s="29">
        <v>4</v>
      </c>
      <c r="DN7" s="2" t="s">
        <v>26</v>
      </c>
      <c r="DO7" s="63">
        <v>1</v>
      </c>
      <c r="DP7" s="2" t="s">
        <v>29</v>
      </c>
      <c r="DQ7" s="63">
        <v>18</v>
      </c>
      <c r="DR7" s="2" t="s">
        <v>31</v>
      </c>
      <c r="DS7" s="29">
        <f>2</f>
        <v>2</v>
      </c>
      <c r="DT7" s="2" t="s">
        <v>81</v>
      </c>
      <c r="DU7" s="29"/>
      <c r="DV7" s="2" t="s">
        <v>29</v>
      </c>
      <c r="DW7" s="29">
        <f>6+6</f>
        <v>12</v>
      </c>
      <c r="DX7" s="2" t="s">
        <v>31</v>
      </c>
      <c r="DY7" s="29">
        <f>8+2+4</f>
        <v>14</v>
      </c>
      <c r="DZ7" s="2" t="s">
        <v>88</v>
      </c>
      <c r="EA7" s="29">
        <f>9+6+12+12</f>
        <v>39</v>
      </c>
      <c r="EB7" s="2" t="s">
        <v>677</v>
      </c>
      <c r="EC7" s="29">
        <v>3</v>
      </c>
      <c r="ED7" s="2" t="s">
        <v>62</v>
      </c>
      <c r="EE7" s="29"/>
      <c r="EF7" s="44" t="s">
        <v>28</v>
      </c>
      <c r="EG7" s="29">
        <f>9+4+10+8</f>
        <v>31</v>
      </c>
      <c r="EH7" s="2" t="s">
        <v>94</v>
      </c>
      <c r="EI7" s="29">
        <v>5</v>
      </c>
      <c r="EJ7" s="2" t="s">
        <v>29</v>
      </c>
      <c r="EK7" s="29">
        <f>4</f>
        <v>4</v>
      </c>
      <c r="EL7" s="2" t="s">
        <v>73</v>
      </c>
      <c r="EM7" s="29">
        <v>4</v>
      </c>
      <c r="EN7" s="2" t="s">
        <v>34</v>
      </c>
      <c r="EO7" s="29"/>
      <c r="EP7" s="2" t="s">
        <v>25</v>
      </c>
      <c r="EQ7" s="63">
        <v>1</v>
      </c>
      <c r="ER7" s="2" t="s">
        <v>28</v>
      </c>
      <c r="ES7" s="63">
        <f>4</f>
        <v>4</v>
      </c>
      <c r="ET7" s="2" t="s">
        <v>28</v>
      </c>
      <c r="EU7" s="29">
        <v>6</v>
      </c>
      <c r="EV7" s="2" t="s">
        <v>29</v>
      </c>
      <c r="EW7" s="29">
        <v>6</v>
      </c>
      <c r="EX7" s="2" t="s">
        <v>83</v>
      </c>
      <c r="EY7" s="29">
        <v>1</v>
      </c>
      <c r="EZ7" s="30" t="s">
        <v>31</v>
      </c>
      <c r="FA7" s="29">
        <v>6</v>
      </c>
      <c r="FB7" s="30"/>
      <c r="FC7" s="29"/>
    </row>
    <row r="8" spans="1:159" ht="18.75">
      <c r="A8" s="32"/>
      <c r="B8" s="42"/>
      <c r="C8" s="43"/>
      <c r="D8" s="2" t="s">
        <v>57</v>
      </c>
      <c r="E8" s="43">
        <v>2</v>
      </c>
      <c r="F8" s="42" t="s">
        <v>29</v>
      </c>
      <c r="G8" s="43">
        <f>6+10+3</f>
        <v>19</v>
      </c>
      <c r="H8" s="42" t="s">
        <v>270</v>
      </c>
      <c r="I8" s="29">
        <v>24</v>
      </c>
      <c r="J8" s="42" t="s">
        <v>55</v>
      </c>
      <c r="K8" s="31" t="s">
        <v>142</v>
      </c>
      <c r="L8" s="42" t="s">
        <v>57</v>
      </c>
      <c r="M8" s="29">
        <v>3</v>
      </c>
      <c r="N8" s="59" t="s">
        <v>26</v>
      </c>
      <c r="O8" s="57"/>
      <c r="P8" s="59" t="s">
        <v>52</v>
      </c>
      <c r="Q8" s="57">
        <f>5</f>
        <v>5</v>
      </c>
      <c r="R8" s="42" t="s">
        <v>637</v>
      </c>
      <c r="S8" s="29">
        <v>1</v>
      </c>
      <c r="T8" s="42" t="s">
        <v>31</v>
      </c>
      <c r="U8" s="29"/>
      <c r="V8" s="42"/>
      <c r="W8" s="29"/>
      <c r="X8" s="42" t="s">
        <v>72</v>
      </c>
      <c r="Y8" s="29"/>
      <c r="Z8" s="42" t="s">
        <v>29</v>
      </c>
      <c r="AA8" s="29">
        <f>10+8</f>
        <v>18</v>
      </c>
      <c r="AB8" s="42" t="s">
        <v>35</v>
      </c>
      <c r="AC8" s="29">
        <f>8+8</f>
        <v>16</v>
      </c>
      <c r="AD8" s="42" t="s">
        <v>29</v>
      </c>
      <c r="AE8" s="29"/>
      <c r="AF8" s="42" t="s">
        <v>57</v>
      </c>
      <c r="AG8" s="29">
        <v>1</v>
      </c>
      <c r="AH8" s="42" t="s">
        <v>53</v>
      </c>
      <c r="AI8" s="29"/>
      <c r="AJ8" s="42" t="s">
        <v>62</v>
      </c>
      <c r="AK8" s="29"/>
      <c r="AL8" s="60" t="s">
        <v>25</v>
      </c>
      <c r="AM8" s="63">
        <v>2</v>
      </c>
      <c r="AN8" s="42" t="s">
        <v>79</v>
      </c>
      <c r="AO8" s="63"/>
      <c r="AP8" s="42" t="s">
        <v>31</v>
      </c>
      <c r="AQ8" s="29">
        <v>4</v>
      </c>
      <c r="AR8" s="44" t="s">
        <v>35</v>
      </c>
      <c r="AS8" s="29">
        <v>4</v>
      </c>
      <c r="AT8" s="2" t="s">
        <v>34</v>
      </c>
      <c r="AU8" s="29">
        <v>2</v>
      </c>
      <c r="AV8" s="2" t="s">
        <v>29</v>
      </c>
      <c r="AW8" s="29">
        <f>14+8+6+4</f>
        <v>32</v>
      </c>
      <c r="AX8" s="2" t="s">
        <v>106</v>
      </c>
      <c r="AY8" s="29">
        <v>8</v>
      </c>
      <c r="AZ8" s="2" t="s">
        <v>32</v>
      </c>
      <c r="BA8" s="29">
        <v>2</v>
      </c>
      <c r="BB8" s="2" t="s">
        <v>29</v>
      </c>
      <c r="BC8" s="63">
        <f>4+10</f>
        <v>14</v>
      </c>
      <c r="BD8" s="2" t="s">
        <v>29</v>
      </c>
      <c r="BE8" s="29">
        <f>10+22+4+10+6</f>
        <v>52</v>
      </c>
      <c r="BF8" s="2" t="s">
        <v>57</v>
      </c>
      <c r="BG8" s="29">
        <v>2</v>
      </c>
      <c r="BH8" s="2" t="s">
        <v>633</v>
      </c>
      <c r="BI8" s="29">
        <v>1</v>
      </c>
      <c r="BJ8" s="2" t="s">
        <v>53</v>
      </c>
      <c r="BK8" s="29">
        <v>4</v>
      </c>
      <c r="BL8" s="2" t="s">
        <v>31</v>
      </c>
      <c r="BM8" s="29">
        <v>1</v>
      </c>
      <c r="BN8" s="2" t="s">
        <v>29</v>
      </c>
      <c r="BO8" s="29">
        <f>6+8</f>
        <v>14</v>
      </c>
      <c r="BP8" s="2" t="s">
        <v>25</v>
      </c>
      <c r="BQ8" s="29">
        <v>2</v>
      </c>
      <c r="BR8" s="2" t="s">
        <v>133</v>
      </c>
      <c r="BS8" s="29">
        <v>2</v>
      </c>
      <c r="BT8" s="2" t="s">
        <v>57</v>
      </c>
      <c r="BU8" s="29">
        <v>2</v>
      </c>
      <c r="BV8" s="44" t="s">
        <v>73</v>
      </c>
      <c r="BW8" s="63"/>
      <c r="BX8" s="2" t="s">
        <v>28</v>
      </c>
      <c r="BY8" s="29">
        <v>5</v>
      </c>
      <c r="BZ8" s="2" t="s">
        <v>577</v>
      </c>
      <c r="CA8" s="29">
        <v>1</v>
      </c>
      <c r="CB8" s="2" t="s">
        <v>28</v>
      </c>
      <c r="CC8" s="29">
        <f>8+8</f>
        <v>16</v>
      </c>
      <c r="CD8" s="2" t="s">
        <v>57</v>
      </c>
      <c r="CE8" s="31">
        <v>2</v>
      </c>
      <c r="CF8" s="2" t="s">
        <v>56</v>
      </c>
      <c r="CG8" s="29">
        <f>1+2</f>
        <v>3</v>
      </c>
      <c r="CH8" s="44" t="s">
        <v>28</v>
      </c>
      <c r="CI8" s="29">
        <v>5</v>
      </c>
      <c r="CJ8" s="2" t="s">
        <v>68</v>
      </c>
      <c r="CK8" s="29">
        <v>22</v>
      </c>
      <c r="CL8" s="44" t="s">
        <v>69</v>
      </c>
      <c r="CM8" s="29"/>
      <c r="CN8" s="2" t="s">
        <v>55</v>
      </c>
      <c r="CO8" s="45"/>
      <c r="CP8" s="44" t="s">
        <v>29</v>
      </c>
      <c r="CQ8" s="63">
        <f>8</f>
        <v>8</v>
      </c>
      <c r="CR8" s="42" t="s">
        <v>31</v>
      </c>
      <c r="CS8" s="29"/>
      <c r="CT8" s="2" t="s">
        <v>30</v>
      </c>
      <c r="CU8" s="29">
        <v>3</v>
      </c>
      <c r="CV8" s="2" t="s">
        <v>29</v>
      </c>
      <c r="CW8" s="29">
        <f>8+8</f>
        <v>16</v>
      </c>
      <c r="CX8" s="42" t="s">
        <v>70</v>
      </c>
      <c r="CY8" s="29">
        <f>8+11+10</f>
        <v>29</v>
      </c>
      <c r="CZ8" s="2" t="s">
        <v>29</v>
      </c>
      <c r="DA8" s="29">
        <f>8+14+14+8</f>
        <v>44</v>
      </c>
      <c r="DB8" s="2" t="s">
        <v>90</v>
      </c>
      <c r="DC8" s="63"/>
      <c r="DD8" s="2" t="s">
        <v>29</v>
      </c>
      <c r="DE8" s="29">
        <f>8+16+8+5</f>
        <v>37</v>
      </c>
      <c r="DF8" s="2" t="s">
        <v>29</v>
      </c>
      <c r="DG8" s="29">
        <v>16</v>
      </c>
      <c r="DI8" s="29"/>
      <c r="DJ8" s="2" t="s">
        <v>29</v>
      </c>
      <c r="DK8" s="63">
        <v>16</v>
      </c>
      <c r="DL8" s="2" t="s">
        <v>66</v>
      </c>
      <c r="DM8" s="29"/>
      <c r="DN8" s="2" t="s">
        <v>28</v>
      </c>
      <c r="DO8" s="63">
        <v>6</v>
      </c>
      <c r="DP8" s="2" t="s">
        <v>634</v>
      </c>
      <c r="DQ8" s="63">
        <v>6</v>
      </c>
      <c r="DR8" s="2" t="s">
        <v>80</v>
      </c>
      <c r="DS8" s="29">
        <v>4</v>
      </c>
      <c r="DT8" s="2" t="s">
        <v>80</v>
      </c>
      <c r="DU8" s="29">
        <f>12+4+8</f>
        <v>24</v>
      </c>
      <c r="DW8" s="29"/>
      <c r="DX8" s="2" t="s">
        <v>61</v>
      </c>
      <c r="DY8" s="29">
        <v>12</v>
      </c>
      <c r="DZ8" s="2" t="s">
        <v>722</v>
      </c>
      <c r="EA8" s="29">
        <v>3</v>
      </c>
      <c r="EB8" s="2" t="s">
        <v>135</v>
      </c>
      <c r="EC8" s="29">
        <v>1</v>
      </c>
      <c r="ED8" s="44" t="s">
        <v>28</v>
      </c>
      <c r="EE8" s="29">
        <f>6+6</f>
        <v>12</v>
      </c>
      <c r="EF8" s="44" t="s">
        <v>677</v>
      </c>
      <c r="EG8" s="29">
        <v>2</v>
      </c>
      <c r="EI8" s="29"/>
      <c r="EJ8" s="2" t="s">
        <v>135</v>
      </c>
      <c r="EK8" s="29"/>
      <c r="EL8" s="2" t="s">
        <v>78</v>
      </c>
      <c r="EM8" s="29">
        <v>10</v>
      </c>
      <c r="EN8" s="2" t="s">
        <v>28</v>
      </c>
      <c r="EO8" s="29">
        <f>8+7</f>
        <v>15</v>
      </c>
      <c r="EP8" s="2" t="s">
        <v>28</v>
      </c>
      <c r="EQ8" s="63">
        <v>4</v>
      </c>
      <c r="ER8" s="2" t="s">
        <v>73</v>
      </c>
      <c r="ES8" s="63"/>
      <c r="ET8" s="2" t="s">
        <v>73</v>
      </c>
      <c r="EU8" s="29"/>
      <c r="EW8" s="29"/>
      <c r="EX8" s="2" t="s">
        <v>73</v>
      </c>
      <c r="EY8" s="29">
        <v>8</v>
      </c>
      <c r="EZ8" s="30" t="s">
        <v>459</v>
      </c>
      <c r="FA8" s="29">
        <v>3</v>
      </c>
      <c r="FB8" s="30"/>
      <c r="FC8" s="29"/>
    </row>
    <row r="9" spans="1:159" ht="18.75">
      <c r="A9" s="32"/>
      <c r="B9" s="42"/>
      <c r="C9" s="43"/>
      <c r="D9" s="42" t="s">
        <v>73</v>
      </c>
      <c r="E9" s="43">
        <v>3</v>
      </c>
      <c r="F9" s="42" t="s">
        <v>269</v>
      </c>
      <c r="G9" s="43">
        <v>3</v>
      </c>
      <c r="H9" s="42" t="s">
        <v>25</v>
      </c>
      <c r="I9" s="29">
        <v>1</v>
      </c>
      <c r="J9" s="42" t="s">
        <v>62</v>
      </c>
      <c r="K9" s="31">
        <v>2</v>
      </c>
      <c r="L9" s="59" t="s">
        <v>51</v>
      </c>
      <c r="M9" s="29">
        <f>20</f>
        <v>20</v>
      </c>
      <c r="N9" s="59" t="s">
        <v>51</v>
      </c>
      <c r="O9" s="57"/>
      <c r="P9" s="59" t="s">
        <v>62</v>
      </c>
      <c r="Q9" s="57"/>
      <c r="R9" s="42" t="s">
        <v>29</v>
      </c>
      <c r="S9" s="29">
        <f>6+8+10</f>
        <v>24</v>
      </c>
      <c r="T9" s="42" t="s">
        <v>153</v>
      </c>
      <c r="U9" s="29" t="s">
        <v>154</v>
      </c>
      <c r="V9" s="42" t="s">
        <v>81</v>
      </c>
      <c r="W9" s="29">
        <v>4</v>
      </c>
      <c r="X9" s="42" t="s">
        <v>57</v>
      </c>
      <c r="Y9" s="29">
        <v>1</v>
      </c>
      <c r="Z9" s="42" t="s">
        <v>57</v>
      </c>
      <c r="AA9" s="29">
        <v>3</v>
      </c>
      <c r="AB9" s="42" t="s">
        <v>57</v>
      </c>
      <c r="AC9" s="29">
        <v>1</v>
      </c>
      <c r="AD9" s="42" t="s">
        <v>62</v>
      </c>
      <c r="AE9" s="29"/>
      <c r="AF9" s="42" t="s">
        <v>34</v>
      </c>
      <c r="AG9" s="29">
        <v>3</v>
      </c>
      <c r="AH9" s="42" t="s">
        <v>29</v>
      </c>
      <c r="AI9" s="29"/>
      <c r="AJ9" s="42" t="s">
        <v>30</v>
      </c>
      <c r="AK9" s="29"/>
      <c r="AL9" s="60" t="s">
        <v>28</v>
      </c>
      <c r="AM9" s="63">
        <f>6+1+5+4+6</f>
        <v>22</v>
      </c>
      <c r="AN9" s="42" t="s">
        <v>34</v>
      </c>
      <c r="AO9" s="63"/>
      <c r="AP9" s="42" t="s">
        <v>91</v>
      </c>
      <c r="AQ9" s="29"/>
      <c r="AR9" s="30" t="s">
        <v>25</v>
      </c>
      <c r="AT9" s="2" t="s">
        <v>62</v>
      </c>
      <c r="AU9" s="29">
        <f>1+2</f>
        <v>3</v>
      </c>
      <c r="AV9" s="2" t="s">
        <v>25</v>
      </c>
      <c r="AW9" s="29">
        <v>1</v>
      </c>
      <c r="AX9" s="2" t="s">
        <v>57</v>
      </c>
      <c r="AY9" s="29">
        <f>2+1</f>
        <v>3</v>
      </c>
      <c r="AZ9" s="2" t="s">
        <v>33</v>
      </c>
      <c r="BA9" s="29"/>
      <c r="BB9" s="2" t="s">
        <v>459</v>
      </c>
      <c r="BC9" s="63">
        <f>3+2</f>
        <v>5</v>
      </c>
      <c r="BD9" s="2" t="s">
        <v>25</v>
      </c>
      <c r="BE9" s="29">
        <f>3+1</f>
        <v>4</v>
      </c>
      <c r="BG9" s="29"/>
      <c r="BH9" s="2" t="s">
        <v>634</v>
      </c>
      <c r="BI9" s="29">
        <v>3</v>
      </c>
      <c r="BJ9" s="2" t="s">
        <v>83</v>
      </c>
      <c r="BK9" s="29">
        <v>2</v>
      </c>
      <c r="BL9" s="2" t="s">
        <v>93</v>
      </c>
      <c r="BM9" s="29"/>
      <c r="BN9" s="2" t="s">
        <v>28</v>
      </c>
      <c r="BO9" s="29">
        <v>10</v>
      </c>
      <c r="BP9" s="2" t="s">
        <v>58</v>
      </c>
      <c r="BQ9" s="29">
        <f>2+6</f>
        <v>8</v>
      </c>
      <c r="BR9" s="2" t="s">
        <v>57</v>
      </c>
      <c r="BS9" s="29">
        <v>2</v>
      </c>
      <c r="BT9" s="2" t="s">
        <v>89</v>
      </c>
      <c r="BU9" s="29">
        <v>1</v>
      </c>
      <c r="BV9" s="44" t="s">
        <v>420</v>
      </c>
      <c r="BW9" s="63">
        <f>5+8</f>
        <v>13</v>
      </c>
      <c r="BX9" s="2" t="s">
        <v>29</v>
      </c>
      <c r="BY9" s="29">
        <f>4+8+6+6</f>
        <v>24</v>
      </c>
      <c r="BZ9" s="2" t="s">
        <v>53</v>
      </c>
      <c r="CA9" s="29">
        <v>3</v>
      </c>
      <c r="CB9" s="2" t="s">
        <v>26</v>
      </c>
      <c r="CC9" s="29">
        <v>2</v>
      </c>
      <c r="CD9" s="2" t="s">
        <v>29</v>
      </c>
      <c r="CE9" s="31">
        <f>10+8</f>
        <v>18</v>
      </c>
      <c r="CF9" s="2" t="s">
        <v>62</v>
      </c>
      <c r="CG9" s="29">
        <v>3</v>
      </c>
      <c r="CH9" s="2" t="s">
        <v>26</v>
      </c>
      <c r="CI9" s="29">
        <f>2+1</f>
        <v>3</v>
      </c>
      <c r="CJ9" s="2" t="s">
        <v>782</v>
      </c>
      <c r="CK9" s="29">
        <v>3</v>
      </c>
      <c r="CL9" s="44" t="s">
        <v>28</v>
      </c>
      <c r="CM9" s="29">
        <v>3</v>
      </c>
      <c r="CN9" s="2" t="s">
        <v>58</v>
      </c>
      <c r="CO9" s="29">
        <f>3+2</f>
        <v>5</v>
      </c>
      <c r="CP9" s="44" t="s">
        <v>461</v>
      </c>
      <c r="CQ9" s="63"/>
      <c r="CR9" s="42"/>
      <c r="CS9" s="29"/>
      <c r="CT9" s="44" t="s">
        <v>25</v>
      </c>
      <c r="CU9" s="29"/>
      <c r="CV9" s="2" t="s">
        <v>28</v>
      </c>
      <c r="CW9" s="29">
        <v>6</v>
      </c>
      <c r="CX9" s="42" t="s">
        <v>729</v>
      </c>
      <c r="CY9" s="29"/>
      <c r="CZ9" s="2" t="s">
        <v>53</v>
      </c>
      <c r="DA9" s="29"/>
      <c r="DB9" s="2" t="s">
        <v>59</v>
      </c>
      <c r="DC9" s="63"/>
      <c r="DE9" s="29"/>
      <c r="DF9" s="2" t="s">
        <v>249</v>
      </c>
      <c r="DG9" s="29">
        <v>1</v>
      </c>
      <c r="DI9" s="29"/>
      <c r="DK9" s="63"/>
      <c r="DL9" s="2" t="s">
        <v>57</v>
      </c>
      <c r="DM9" s="29">
        <v>2</v>
      </c>
      <c r="DN9" s="2" t="s">
        <v>55</v>
      </c>
      <c r="DO9" s="63" t="s">
        <v>465</v>
      </c>
      <c r="DP9" s="2" t="s">
        <v>57</v>
      </c>
      <c r="DQ9" s="63">
        <v>3</v>
      </c>
      <c r="DS9" s="29"/>
      <c r="DT9" s="2" t="s">
        <v>55</v>
      </c>
      <c r="DU9" s="29" t="s">
        <v>82</v>
      </c>
      <c r="DW9" s="29"/>
      <c r="DX9" s="2" t="s">
        <v>27</v>
      </c>
      <c r="DY9" s="29"/>
      <c r="DZ9" s="2" t="s">
        <v>34</v>
      </c>
      <c r="EA9" s="29">
        <v>3</v>
      </c>
      <c r="EC9" s="29"/>
      <c r="ED9" s="44" t="s">
        <v>81</v>
      </c>
      <c r="EE9" s="29">
        <v>3</v>
      </c>
      <c r="EF9" s="44" t="s">
        <v>27</v>
      </c>
      <c r="EG9" s="29">
        <v>1</v>
      </c>
      <c r="EI9" s="29"/>
      <c r="EK9" s="29"/>
      <c r="EL9" s="2" t="s">
        <v>57</v>
      </c>
      <c r="EM9" s="29">
        <f>2+2</f>
        <v>4</v>
      </c>
      <c r="EN9" s="2" t="s">
        <v>55</v>
      </c>
      <c r="EO9" s="29"/>
      <c r="EP9" s="2" t="s">
        <v>73</v>
      </c>
      <c r="EQ9" s="63"/>
      <c r="ER9" s="2" t="s">
        <v>26</v>
      </c>
      <c r="ES9" s="63">
        <v>2</v>
      </c>
      <c r="ET9" s="2" t="s">
        <v>26</v>
      </c>
      <c r="EU9" s="29">
        <v>3</v>
      </c>
      <c r="EW9" s="29"/>
      <c r="EX9" s="2" t="s">
        <v>430</v>
      </c>
      <c r="EY9" s="29">
        <f>10+6</f>
        <v>16</v>
      </c>
      <c r="EZ9" s="30" t="s">
        <v>458</v>
      </c>
      <c r="FA9" s="29"/>
      <c r="FB9" s="30"/>
      <c r="FC9" s="29"/>
    </row>
    <row r="10" spans="1:159" s="40" customFormat="1" ht="18.75">
      <c r="A10" s="32">
        <v>3</v>
      </c>
      <c r="B10" s="33" t="s">
        <v>36</v>
      </c>
      <c r="C10" s="34"/>
      <c r="D10" s="33" t="s">
        <v>36</v>
      </c>
      <c r="E10" s="34"/>
      <c r="F10" s="35" t="s">
        <v>36</v>
      </c>
      <c r="G10" s="34"/>
      <c r="H10" s="33" t="s">
        <v>36</v>
      </c>
      <c r="I10" s="36"/>
      <c r="J10" s="37" t="s">
        <v>36</v>
      </c>
      <c r="K10" s="38"/>
      <c r="L10" s="33" t="s">
        <v>36</v>
      </c>
      <c r="M10" s="36"/>
      <c r="N10" s="58" t="s">
        <v>36</v>
      </c>
      <c r="O10" s="56"/>
      <c r="P10" s="58" t="s">
        <v>36</v>
      </c>
      <c r="Q10" s="56"/>
      <c r="R10" s="37" t="s">
        <v>36</v>
      </c>
      <c r="S10" s="36"/>
      <c r="T10" s="37" t="s">
        <v>36</v>
      </c>
      <c r="U10" s="36"/>
      <c r="V10" s="37" t="s">
        <v>36</v>
      </c>
      <c r="W10" s="36"/>
      <c r="X10" s="37" t="s">
        <v>36</v>
      </c>
      <c r="Y10" s="36"/>
      <c r="Z10" s="37" t="s">
        <v>36</v>
      </c>
      <c r="AA10" s="36"/>
      <c r="AB10" s="37" t="s">
        <v>36</v>
      </c>
      <c r="AC10" s="36"/>
      <c r="AD10" s="37" t="s">
        <v>36</v>
      </c>
      <c r="AE10" s="36"/>
      <c r="AF10" s="37" t="s">
        <v>36</v>
      </c>
      <c r="AG10" s="36"/>
      <c r="AH10" s="37" t="s">
        <v>36</v>
      </c>
      <c r="AI10" s="36"/>
      <c r="AJ10" s="37" t="s">
        <v>36</v>
      </c>
      <c r="AK10" s="36"/>
      <c r="AL10" s="58" t="s">
        <v>36</v>
      </c>
      <c r="AM10" s="64"/>
      <c r="AN10" s="33" t="s">
        <v>36</v>
      </c>
      <c r="AO10" s="64"/>
      <c r="AP10" s="33" t="s">
        <v>36</v>
      </c>
      <c r="AQ10" s="36"/>
      <c r="AR10" s="37" t="s">
        <v>36</v>
      </c>
      <c r="AS10" s="36"/>
      <c r="AT10" s="40" t="s">
        <v>36</v>
      </c>
      <c r="AU10" s="36"/>
      <c r="AV10" s="40" t="s">
        <v>36</v>
      </c>
      <c r="AW10" s="36"/>
      <c r="AX10" s="40" t="s">
        <v>36</v>
      </c>
      <c r="AY10" s="36"/>
      <c r="AZ10" s="40" t="s">
        <v>36</v>
      </c>
      <c r="BA10" s="36"/>
      <c r="BB10" s="40" t="s">
        <v>36</v>
      </c>
      <c r="BC10" s="64"/>
      <c r="BD10" s="40" t="s">
        <v>36</v>
      </c>
      <c r="BE10" s="36"/>
      <c r="BF10" s="40" t="s">
        <v>36</v>
      </c>
      <c r="BG10" s="36"/>
      <c r="BH10" s="40" t="s">
        <v>36</v>
      </c>
      <c r="BI10" s="36"/>
      <c r="BJ10" s="40" t="s">
        <v>36</v>
      </c>
      <c r="BK10" s="36"/>
      <c r="BL10" s="40" t="s">
        <v>36</v>
      </c>
      <c r="BM10" s="36"/>
      <c r="BN10" s="40" t="s">
        <v>36</v>
      </c>
      <c r="BO10" s="36"/>
      <c r="BP10" s="40" t="s">
        <v>36</v>
      </c>
      <c r="BQ10" s="36"/>
      <c r="BR10" s="40" t="s">
        <v>36</v>
      </c>
      <c r="BS10" s="36"/>
      <c r="BT10" s="40" t="s">
        <v>36</v>
      </c>
      <c r="BU10" s="36"/>
      <c r="BV10" s="37" t="s">
        <v>36</v>
      </c>
      <c r="BW10" s="64"/>
      <c r="BX10" s="40" t="s">
        <v>36</v>
      </c>
      <c r="BY10" s="36"/>
      <c r="BZ10" s="40" t="s">
        <v>36</v>
      </c>
      <c r="CA10" s="36"/>
      <c r="CB10" s="40" t="s">
        <v>36</v>
      </c>
      <c r="CC10" s="36"/>
      <c r="CD10" s="40" t="s">
        <v>36</v>
      </c>
      <c r="CE10" s="38"/>
      <c r="CF10" s="40" t="s">
        <v>36</v>
      </c>
      <c r="CG10" s="36"/>
      <c r="CH10" s="37" t="s">
        <v>36</v>
      </c>
      <c r="CI10" s="36"/>
      <c r="CJ10" s="40" t="s">
        <v>36</v>
      </c>
      <c r="CK10" s="36"/>
      <c r="CL10" s="37" t="s">
        <v>36</v>
      </c>
      <c r="CM10" s="36"/>
      <c r="CN10" s="40" t="s">
        <v>36</v>
      </c>
      <c r="CO10" s="36"/>
      <c r="CP10" s="37" t="s">
        <v>36</v>
      </c>
      <c r="CQ10" s="64"/>
      <c r="CR10" s="40" t="s">
        <v>36</v>
      </c>
      <c r="CS10" s="36"/>
      <c r="CT10" s="37" t="s">
        <v>36</v>
      </c>
      <c r="CU10" s="36"/>
      <c r="CV10" s="40" t="s">
        <v>36</v>
      </c>
      <c r="CW10" s="36"/>
      <c r="CX10" s="33" t="s">
        <v>36</v>
      </c>
      <c r="CY10" s="36"/>
      <c r="CZ10" s="40" t="s">
        <v>36</v>
      </c>
      <c r="DA10" s="36"/>
      <c r="DB10" s="40" t="s">
        <v>36</v>
      </c>
      <c r="DC10" s="64"/>
      <c r="DD10" s="40" t="s">
        <v>36</v>
      </c>
      <c r="DE10" s="36"/>
      <c r="DF10" s="40" t="s">
        <v>36</v>
      </c>
      <c r="DG10" s="36"/>
      <c r="DH10" s="40" t="s">
        <v>36</v>
      </c>
      <c r="DI10" s="36"/>
      <c r="DJ10" s="40" t="s">
        <v>36</v>
      </c>
      <c r="DK10" s="64"/>
      <c r="DL10" s="40" t="s">
        <v>36</v>
      </c>
      <c r="DM10" s="36"/>
      <c r="DN10" s="40" t="s">
        <v>36</v>
      </c>
      <c r="DO10" s="64"/>
      <c r="DP10" s="40" t="s">
        <v>36</v>
      </c>
      <c r="DQ10" s="64"/>
      <c r="DR10" s="40" t="s">
        <v>36</v>
      </c>
      <c r="DS10" s="36"/>
      <c r="DT10" s="40" t="s">
        <v>36</v>
      </c>
      <c r="DU10" s="36"/>
      <c r="DV10" s="40" t="s">
        <v>36</v>
      </c>
      <c r="DW10" s="36"/>
      <c r="DX10" s="40" t="s">
        <v>36</v>
      </c>
      <c r="DY10" s="36"/>
      <c r="DZ10" s="40" t="s">
        <v>36</v>
      </c>
      <c r="EA10" s="36"/>
      <c r="EB10" s="40" t="s">
        <v>36</v>
      </c>
      <c r="EC10" s="36"/>
      <c r="ED10" s="40" t="s">
        <v>36</v>
      </c>
      <c r="EE10" s="36"/>
      <c r="EF10" s="37" t="s">
        <v>36</v>
      </c>
      <c r="EG10" s="36"/>
      <c r="EH10" s="40" t="s">
        <v>36</v>
      </c>
      <c r="EI10" s="36"/>
      <c r="EJ10" s="40" t="s">
        <v>36</v>
      </c>
      <c r="EK10" s="36"/>
      <c r="EL10" s="40" t="s">
        <v>36</v>
      </c>
      <c r="EM10" s="36"/>
      <c r="EN10" s="40" t="s">
        <v>36</v>
      </c>
      <c r="EO10" s="36"/>
      <c r="EP10" s="40" t="s">
        <v>36</v>
      </c>
      <c r="EQ10" s="64"/>
      <c r="ER10" s="40" t="s">
        <v>36</v>
      </c>
      <c r="ES10" s="64"/>
      <c r="ET10" s="40" t="s">
        <v>36</v>
      </c>
      <c r="EU10" s="36"/>
      <c r="EV10" s="40" t="s">
        <v>36</v>
      </c>
      <c r="EW10" s="36"/>
      <c r="EX10" s="40" t="s">
        <v>36</v>
      </c>
      <c r="EY10" s="36"/>
      <c r="EZ10" s="40" t="s">
        <v>36</v>
      </c>
      <c r="FA10" s="36"/>
      <c r="FB10" s="40" t="s">
        <v>36</v>
      </c>
      <c r="FC10" s="36"/>
    </row>
    <row r="11" spans="1:159" ht="18.75">
      <c r="A11" s="32" t="s">
        <v>37</v>
      </c>
      <c r="B11" s="42" t="s">
        <v>38</v>
      </c>
      <c r="C11" s="43"/>
      <c r="D11" s="42" t="s">
        <v>38</v>
      </c>
      <c r="E11" s="43"/>
      <c r="F11" s="46" t="s">
        <v>38</v>
      </c>
      <c r="G11" s="43"/>
      <c r="H11" s="42" t="s">
        <v>38</v>
      </c>
      <c r="I11" s="29"/>
      <c r="J11" s="44" t="s">
        <v>38</v>
      </c>
      <c r="K11" s="31"/>
      <c r="L11" s="42" t="s">
        <v>38</v>
      </c>
      <c r="M11" s="29"/>
      <c r="N11" s="59" t="s">
        <v>38</v>
      </c>
      <c r="O11" s="57"/>
      <c r="P11" s="59" t="s">
        <v>38</v>
      </c>
      <c r="Q11" s="57"/>
      <c r="R11" s="44" t="s">
        <v>38</v>
      </c>
      <c r="S11" s="29"/>
      <c r="T11" s="44" t="s">
        <v>38</v>
      </c>
      <c r="U11" s="29"/>
      <c r="V11" s="44" t="s">
        <v>38</v>
      </c>
      <c r="W11" s="29"/>
      <c r="X11" s="44" t="s">
        <v>38</v>
      </c>
      <c r="Y11" s="29"/>
      <c r="Z11" s="44" t="s">
        <v>38</v>
      </c>
      <c r="AA11" s="29"/>
      <c r="AB11" s="44" t="s">
        <v>38</v>
      </c>
      <c r="AC11" s="29"/>
      <c r="AD11" s="44" t="s">
        <v>38</v>
      </c>
      <c r="AE11" s="29"/>
      <c r="AF11" s="44" t="s">
        <v>38</v>
      </c>
      <c r="AG11" s="29"/>
      <c r="AH11" s="44" t="s">
        <v>38</v>
      </c>
      <c r="AI11" s="29"/>
      <c r="AJ11" s="44" t="s">
        <v>38</v>
      </c>
      <c r="AK11" s="29"/>
      <c r="AL11" s="59" t="s">
        <v>38</v>
      </c>
      <c r="AM11" s="63"/>
      <c r="AN11" s="42" t="s">
        <v>38</v>
      </c>
      <c r="AO11" s="63"/>
      <c r="AP11" s="42" t="s">
        <v>38</v>
      </c>
      <c r="AQ11" s="29"/>
      <c r="AR11" s="44" t="s">
        <v>38</v>
      </c>
      <c r="AS11" s="29"/>
      <c r="AT11" s="2" t="s">
        <v>38</v>
      </c>
      <c r="AU11" s="29"/>
      <c r="AV11" s="2" t="s">
        <v>38</v>
      </c>
      <c r="AW11" s="29"/>
      <c r="AX11" s="2" t="s">
        <v>38</v>
      </c>
      <c r="AY11" s="29"/>
      <c r="AZ11" s="2" t="s">
        <v>38</v>
      </c>
      <c r="BA11" s="29"/>
      <c r="BB11" s="2" t="s">
        <v>38</v>
      </c>
      <c r="BC11" s="63"/>
      <c r="BD11" s="2" t="s">
        <v>38</v>
      </c>
      <c r="BE11" s="29"/>
      <c r="BF11" s="2" t="s">
        <v>38</v>
      </c>
      <c r="BG11" s="29"/>
      <c r="BH11" s="2" t="s">
        <v>38</v>
      </c>
      <c r="BI11" s="29"/>
      <c r="BJ11" s="2" t="s">
        <v>38</v>
      </c>
      <c r="BK11" s="29"/>
      <c r="BL11" s="2" t="s">
        <v>38</v>
      </c>
      <c r="BM11" s="29"/>
      <c r="BN11" s="2" t="s">
        <v>38</v>
      </c>
      <c r="BO11" s="29"/>
      <c r="BP11" s="2" t="s">
        <v>38</v>
      </c>
      <c r="BQ11" s="29"/>
      <c r="BR11" s="2" t="s">
        <v>38</v>
      </c>
      <c r="BS11" s="29"/>
      <c r="BT11" s="2" t="s">
        <v>38</v>
      </c>
      <c r="BU11" s="29"/>
      <c r="BV11" s="44" t="s">
        <v>38</v>
      </c>
      <c r="BW11" s="63"/>
      <c r="BX11" s="2" t="s">
        <v>38</v>
      </c>
      <c r="BY11" s="29"/>
      <c r="BZ11" s="2" t="s">
        <v>38</v>
      </c>
      <c r="CA11" s="29"/>
      <c r="CB11" s="2" t="s">
        <v>38</v>
      </c>
      <c r="CC11" s="29"/>
      <c r="CD11" s="2" t="s">
        <v>38</v>
      </c>
      <c r="CE11" s="31"/>
      <c r="CF11" s="2" t="s">
        <v>38</v>
      </c>
      <c r="CG11" s="29"/>
      <c r="CH11" s="44" t="s">
        <v>38</v>
      </c>
      <c r="CI11" s="29"/>
      <c r="CJ11" s="2" t="s">
        <v>38</v>
      </c>
      <c r="CK11" s="29"/>
      <c r="CL11" s="44" t="s">
        <v>38</v>
      </c>
      <c r="CM11" s="29"/>
      <c r="CN11" s="2" t="s">
        <v>38</v>
      </c>
      <c r="CO11" s="29"/>
      <c r="CP11" s="44" t="s">
        <v>38</v>
      </c>
      <c r="CQ11" s="63"/>
      <c r="CR11" s="2" t="s">
        <v>38</v>
      </c>
      <c r="CS11" s="29"/>
      <c r="CT11" s="44" t="s">
        <v>38</v>
      </c>
      <c r="CU11" s="29"/>
      <c r="CV11" s="2" t="s">
        <v>38</v>
      </c>
      <c r="CW11" s="29"/>
      <c r="CX11" s="42" t="s">
        <v>38</v>
      </c>
      <c r="CY11" s="29"/>
      <c r="CZ11" s="2" t="s">
        <v>38</v>
      </c>
      <c r="DA11" s="29"/>
      <c r="DB11" s="2" t="s">
        <v>38</v>
      </c>
      <c r="DC11" s="63"/>
      <c r="DD11" s="2" t="s">
        <v>38</v>
      </c>
      <c r="DE11" s="29"/>
      <c r="DF11" s="2" t="s">
        <v>38</v>
      </c>
      <c r="DG11" s="29"/>
      <c r="DH11" s="2" t="s">
        <v>38</v>
      </c>
      <c r="DI11" s="29"/>
      <c r="DJ11" s="2" t="s">
        <v>38</v>
      </c>
      <c r="DK11" s="63"/>
      <c r="DL11" s="2" t="s">
        <v>38</v>
      </c>
      <c r="DM11" s="29"/>
      <c r="DN11" s="2" t="s">
        <v>38</v>
      </c>
      <c r="DO11" s="63"/>
      <c r="DP11" s="2" t="s">
        <v>38</v>
      </c>
      <c r="DQ11" s="63"/>
      <c r="DR11" s="2" t="s">
        <v>38</v>
      </c>
      <c r="DS11" s="29"/>
      <c r="DT11" s="2" t="s">
        <v>38</v>
      </c>
      <c r="DU11" s="29"/>
      <c r="DV11" s="2" t="s">
        <v>38</v>
      </c>
      <c r="DW11" s="29"/>
      <c r="DX11" s="2" t="s">
        <v>38</v>
      </c>
      <c r="DY11" s="29"/>
      <c r="DZ11" s="2" t="s">
        <v>38</v>
      </c>
      <c r="EA11" s="29"/>
      <c r="EB11" s="2" t="s">
        <v>38</v>
      </c>
      <c r="EC11" s="29"/>
      <c r="ED11" s="2" t="s">
        <v>38</v>
      </c>
      <c r="EE11" s="29"/>
      <c r="EF11" s="44" t="s">
        <v>38</v>
      </c>
      <c r="EG11" s="29"/>
      <c r="EH11" s="2" t="s">
        <v>38</v>
      </c>
      <c r="EI11" s="29"/>
      <c r="EJ11" s="2" t="s">
        <v>38</v>
      </c>
      <c r="EK11" s="29"/>
      <c r="EL11" s="2" t="s">
        <v>38</v>
      </c>
      <c r="EM11" s="29"/>
      <c r="EN11" s="2" t="s">
        <v>38</v>
      </c>
      <c r="EO11" s="29"/>
      <c r="EP11" s="2" t="s">
        <v>38</v>
      </c>
      <c r="EQ11" s="63"/>
      <c r="ER11" s="2" t="s">
        <v>38</v>
      </c>
      <c r="ES11" s="63"/>
      <c r="ET11" s="2" t="s">
        <v>38</v>
      </c>
      <c r="EU11" s="29"/>
      <c r="EV11" s="2" t="s">
        <v>38</v>
      </c>
      <c r="EW11" s="29"/>
      <c r="EX11" s="2" t="s">
        <v>38</v>
      </c>
      <c r="EY11" s="29"/>
      <c r="EZ11" s="2" t="s">
        <v>38</v>
      </c>
      <c r="FA11" s="29"/>
      <c r="FB11" s="2" t="s">
        <v>38</v>
      </c>
      <c r="FC11" s="29"/>
    </row>
    <row r="12" spans="1:159" ht="18.75">
      <c r="A12" s="32" t="s">
        <v>37</v>
      </c>
      <c r="B12" s="42" t="s">
        <v>39</v>
      </c>
      <c r="C12" s="43"/>
      <c r="D12" s="42" t="s">
        <v>39</v>
      </c>
      <c r="E12" s="43"/>
      <c r="F12" s="46" t="s">
        <v>39</v>
      </c>
      <c r="G12" s="43"/>
      <c r="H12" s="42" t="s">
        <v>39</v>
      </c>
      <c r="I12" s="29"/>
      <c r="J12" s="44" t="s">
        <v>39</v>
      </c>
      <c r="K12" s="31"/>
      <c r="L12" s="42" t="s">
        <v>39</v>
      </c>
      <c r="M12" s="29"/>
      <c r="N12" s="59" t="s">
        <v>39</v>
      </c>
      <c r="O12" s="57"/>
      <c r="P12" s="59" t="s">
        <v>39</v>
      </c>
      <c r="Q12" s="57"/>
      <c r="R12" s="44" t="s">
        <v>39</v>
      </c>
      <c r="S12" s="29"/>
      <c r="T12" s="44" t="s">
        <v>39</v>
      </c>
      <c r="U12" s="29"/>
      <c r="V12" s="44" t="s">
        <v>39</v>
      </c>
      <c r="W12" s="29"/>
      <c r="X12" s="44" t="s">
        <v>39</v>
      </c>
      <c r="Y12" s="29"/>
      <c r="Z12" s="44" t="s">
        <v>39</v>
      </c>
      <c r="AA12" s="29"/>
      <c r="AB12" s="44" t="s">
        <v>39</v>
      </c>
      <c r="AC12" s="29"/>
      <c r="AD12" s="44" t="s">
        <v>39</v>
      </c>
      <c r="AE12" s="29"/>
      <c r="AF12" s="44" t="s">
        <v>39</v>
      </c>
      <c r="AG12" s="29"/>
      <c r="AH12" s="44" t="s">
        <v>39</v>
      </c>
      <c r="AI12" s="29"/>
      <c r="AJ12" s="44" t="s">
        <v>39</v>
      </c>
      <c r="AK12" s="29"/>
      <c r="AL12" s="59" t="s">
        <v>39</v>
      </c>
      <c r="AM12" s="63"/>
      <c r="AN12" s="42" t="s">
        <v>39</v>
      </c>
      <c r="AO12" s="63"/>
      <c r="AP12" s="42" t="s">
        <v>39</v>
      </c>
      <c r="AQ12" s="29"/>
      <c r="AR12" s="44" t="s">
        <v>39</v>
      </c>
      <c r="AS12" s="29"/>
      <c r="AT12" s="2" t="s">
        <v>39</v>
      </c>
      <c r="AU12" s="29"/>
      <c r="AV12" s="2" t="s">
        <v>39</v>
      </c>
      <c r="AW12" s="29"/>
      <c r="AX12" s="2" t="s">
        <v>39</v>
      </c>
      <c r="AY12" s="29"/>
      <c r="AZ12" s="2" t="s">
        <v>39</v>
      </c>
      <c r="BA12" s="29"/>
      <c r="BB12" s="2" t="s">
        <v>39</v>
      </c>
      <c r="BC12" s="63"/>
      <c r="BD12" s="2" t="s">
        <v>39</v>
      </c>
      <c r="BE12" s="29"/>
      <c r="BF12" s="2" t="s">
        <v>39</v>
      </c>
      <c r="BG12" s="29"/>
      <c r="BH12" s="2" t="s">
        <v>39</v>
      </c>
      <c r="BI12" s="29"/>
      <c r="BJ12" s="2" t="s">
        <v>39</v>
      </c>
      <c r="BK12" s="29"/>
      <c r="BL12" s="2" t="s">
        <v>39</v>
      </c>
      <c r="BM12" s="29"/>
      <c r="BN12" s="2" t="s">
        <v>39</v>
      </c>
      <c r="BO12" s="29"/>
      <c r="BP12" s="2" t="s">
        <v>39</v>
      </c>
      <c r="BQ12" s="29"/>
      <c r="BR12" s="2" t="s">
        <v>39</v>
      </c>
      <c r="BS12" s="29"/>
      <c r="BT12" s="2" t="s">
        <v>39</v>
      </c>
      <c r="BU12" s="29"/>
      <c r="BV12" s="44" t="s">
        <v>39</v>
      </c>
      <c r="BW12" s="63"/>
      <c r="BX12" s="2" t="s">
        <v>39</v>
      </c>
      <c r="BY12" s="29"/>
      <c r="BZ12" s="2" t="s">
        <v>39</v>
      </c>
      <c r="CA12" s="29"/>
      <c r="CB12" s="2" t="s">
        <v>39</v>
      </c>
      <c r="CC12" s="29"/>
      <c r="CD12" s="2" t="s">
        <v>39</v>
      </c>
      <c r="CE12" s="31"/>
      <c r="CF12" s="2" t="s">
        <v>39</v>
      </c>
      <c r="CG12" s="29"/>
      <c r="CH12" s="44" t="s">
        <v>39</v>
      </c>
      <c r="CI12" s="29"/>
      <c r="CJ12" s="2" t="s">
        <v>39</v>
      </c>
      <c r="CK12" s="29"/>
      <c r="CL12" s="44" t="s">
        <v>39</v>
      </c>
      <c r="CM12" s="29"/>
      <c r="CN12" s="2" t="s">
        <v>39</v>
      </c>
      <c r="CO12" s="29"/>
      <c r="CP12" s="44" t="s">
        <v>39</v>
      </c>
      <c r="CQ12" s="63"/>
      <c r="CR12" s="2" t="s">
        <v>39</v>
      </c>
      <c r="CS12" s="29"/>
      <c r="CT12" s="44" t="s">
        <v>39</v>
      </c>
      <c r="CU12" s="29"/>
      <c r="CV12" s="2" t="s">
        <v>39</v>
      </c>
      <c r="CW12" s="29"/>
      <c r="CX12" s="42" t="s">
        <v>39</v>
      </c>
      <c r="CY12" s="29"/>
      <c r="CZ12" s="2" t="s">
        <v>39</v>
      </c>
      <c r="DA12" s="29"/>
      <c r="DB12" s="2" t="s">
        <v>39</v>
      </c>
      <c r="DC12" s="63"/>
      <c r="DD12" s="2" t="s">
        <v>39</v>
      </c>
      <c r="DE12" s="29"/>
      <c r="DF12" s="2" t="s">
        <v>39</v>
      </c>
      <c r="DG12" s="29"/>
      <c r="DH12" s="2" t="s">
        <v>39</v>
      </c>
      <c r="DI12" s="29"/>
      <c r="DJ12" s="2" t="s">
        <v>39</v>
      </c>
      <c r="DK12" s="63"/>
      <c r="DL12" s="2" t="s">
        <v>39</v>
      </c>
      <c r="DM12" s="29"/>
      <c r="DN12" s="2" t="s">
        <v>39</v>
      </c>
      <c r="DO12" s="63"/>
      <c r="DP12" s="2" t="s">
        <v>39</v>
      </c>
      <c r="DQ12" s="63"/>
      <c r="DR12" s="2" t="s">
        <v>39</v>
      </c>
      <c r="DS12" s="29"/>
      <c r="DT12" s="2" t="s">
        <v>39</v>
      </c>
      <c r="DU12" s="29"/>
      <c r="DV12" s="2" t="s">
        <v>39</v>
      </c>
      <c r="DW12" s="29"/>
      <c r="DX12" s="2" t="s">
        <v>39</v>
      </c>
      <c r="DY12" s="29"/>
      <c r="DZ12" s="2" t="s">
        <v>39</v>
      </c>
      <c r="EA12" s="29"/>
      <c r="EB12" s="2" t="s">
        <v>39</v>
      </c>
      <c r="EC12" s="29"/>
      <c r="ED12" s="2" t="s">
        <v>39</v>
      </c>
      <c r="EE12" s="29"/>
      <c r="EF12" s="44" t="s">
        <v>39</v>
      </c>
      <c r="EG12" s="29"/>
      <c r="EH12" s="2" t="s">
        <v>39</v>
      </c>
      <c r="EI12" s="29"/>
      <c r="EJ12" s="2" t="s">
        <v>39</v>
      </c>
      <c r="EK12" s="29"/>
      <c r="EL12" s="2" t="s">
        <v>39</v>
      </c>
      <c r="EM12" s="29"/>
      <c r="EN12" s="2" t="s">
        <v>39</v>
      </c>
      <c r="EO12" s="29"/>
      <c r="EP12" s="2" t="s">
        <v>39</v>
      </c>
      <c r="EQ12" s="63"/>
      <c r="ER12" s="2" t="s">
        <v>39</v>
      </c>
      <c r="ES12" s="63"/>
      <c r="ET12" s="2" t="s">
        <v>39</v>
      </c>
      <c r="EU12" s="29"/>
      <c r="EV12" s="2" t="s">
        <v>39</v>
      </c>
      <c r="EW12" s="29"/>
      <c r="EX12" s="2" t="s">
        <v>39</v>
      </c>
      <c r="EY12" s="29"/>
      <c r="EZ12" s="2" t="s">
        <v>39</v>
      </c>
      <c r="FA12" s="29"/>
      <c r="FB12" s="2" t="s">
        <v>39</v>
      </c>
      <c r="FC12" s="29"/>
    </row>
    <row r="13" spans="1:159" ht="18.75">
      <c r="A13" s="32" t="s">
        <v>37</v>
      </c>
      <c r="B13" s="42" t="s">
        <v>40</v>
      </c>
      <c r="C13" s="43"/>
      <c r="D13" s="42" t="s">
        <v>40</v>
      </c>
      <c r="E13" s="43"/>
      <c r="F13" s="46" t="s">
        <v>40</v>
      </c>
      <c r="G13" s="43"/>
      <c r="H13" s="42" t="s">
        <v>40</v>
      </c>
      <c r="I13" s="29"/>
      <c r="J13" s="44" t="s">
        <v>40</v>
      </c>
      <c r="K13" s="31"/>
      <c r="L13" s="42" t="s">
        <v>40</v>
      </c>
      <c r="M13" s="29"/>
      <c r="N13" s="59" t="s">
        <v>40</v>
      </c>
      <c r="O13" s="57"/>
      <c r="P13" s="59" t="s">
        <v>40</v>
      </c>
      <c r="Q13" s="57"/>
      <c r="R13" s="44" t="s">
        <v>40</v>
      </c>
      <c r="S13" s="29"/>
      <c r="T13" s="44" t="s">
        <v>40</v>
      </c>
      <c r="U13" s="29"/>
      <c r="V13" s="44" t="s">
        <v>40</v>
      </c>
      <c r="W13" s="29"/>
      <c r="X13" s="44" t="s">
        <v>40</v>
      </c>
      <c r="Y13" s="29"/>
      <c r="Z13" s="44" t="s">
        <v>40</v>
      </c>
      <c r="AA13" s="29"/>
      <c r="AB13" s="44" t="s">
        <v>40</v>
      </c>
      <c r="AC13" s="29"/>
      <c r="AD13" s="44" t="s">
        <v>40</v>
      </c>
      <c r="AE13" s="29"/>
      <c r="AF13" s="44" t="s">
        <v>40</v>
      </c>
      <c r="AG13" s="29"/>
      <c r="AH13" s="44" t="s">
        <v>40</v>
      </c>
      <c r="AI13" s="29"/>
      <c r="AJ13" s="44" t="s">
        <v>40</v>
      </c>
      <c r="AK13" s="29"/>
      <c r="AL13" s="59" t="s">
        <v>40</v>
      </c>
      <c r="AM13" s="63"/>
      <c r="AN13" s="42" t="s">
        <v>40</v>
      </c>
      <c r="AO13" s="63"/>
      <c r="AP13" s="42" t="s">
        <v>40</v>
      </c>
      <c r="AQ13" s="29"/>
      <c r="AR13" s="44" t="s">
        <v>40</v>
      </c>
      <c r="AS13" s="29"/>
      <c r="AT13" s="2" t="s">
        <v>40</v>
      </c>
      <c r="AU13" s="29"/>
      <c r="AV13" s="2" t="s">
        <v>40</v>
      </c>
      <c r="AW13" s="29"/>
      <c r="AX13" s="2" t="s">
        <v>40</v>
      </c>
      <c r="AY13" s="29"/>
      <c r="AZ13" s="2" t="s">
        <v>40</v>
      </c>
      <c r="BA13" s="29"/>
      <c r="BB13" s="2" t="s">
        <v>40</v>
      </c>
      <c r="BC13" s="63"/>
      <c r="BD13" s="2" t="s">
        <v>40</v>
      </c>
      <c r="BE13" s="29"/>
      <c r="BF13" s="2" t="s">
        <v>40</v>
      </c>
      <c r="BG13" s="29"/>
      <c r="BH13" s="2" t="s">
        <v>40</v>
      </c>
      <c r="BI13" s="29"/>
      <c r="BJ13" s="2" t="s">
        <v>40</v>
      </c>
      <c r="BK13" s="29"/>
      <c r="BL13" s="2" t="s">
        <v>40</v>
      </c>
      <c r="BM13" s="29"/>
      <c r="BN13" s="2" t="s">
        <v>40</v>
      </c>
      <c r="BO13" s="29"/>
      <c r="BP13" s="2" t="s">
        <v>40</v>
      </c>
      <c r="BQ13" s="29"/>
      <c r="BR13" s="2" t="s">
        <v>40</v>
      </c>
      <c r="BS13" s="29"/>
      <c r="BT13" s="2" t="s">
        <v>40</v>
      </c>
      <c r="BU13" s="29"/>
      <c r="BV13" s="44" t="s">
        <v>40</v>
      </c>
      <c r="BW13" s="63"/>
      <c r="BX13" s="2" t="s">
        <v>40</v>
      </c>
      <c r="BY13" s="29"/>
      <c r="BZ13" s="2" t="s">
        <v>40</v>
      </c>
      <c r="CA13" s="29"/>
      <c r="CB13" s="2" t="s">
        <v>40</v>
      </c>
      <c r="CC13" s="29"/>
      <c r="CD13" s="2" t="s">
        <v>40</v>
      </c>
      <c r="CE13" s="31"/>
      <c r="CF13" s="2" t="s">
        <v>40</v>
      </c>
      <c r="CG13" s="29"/>
      <c r="CH13" s="44" t="s">
        <v>40</v>
      </c>
      <c r="CI13" s="29"/>
      <c r="CJ13" s="2" t="s">
        <v>40</v>
      </c>
      <c r="CK13" s="29"/>
      <c r="CL13" s="44" t="s">
        <v>40</v>
      </c>
      <c r="CM13" s="29"/>
      <c r="CN13" s="2" t="s">
        <v>40</v>
      </c>
      <c r="CO13" s="29"/>
      <c r="CP13" s="44" t="s">
        <v>40</v>
      </c>
      <c r="CQ13" s="63"/>
      <c r="CR13" s="2" t="s">
        <v>40</v>
      </c>
      <c r="CS13" s="29"/>
      <c r="CT13" s="44" t="s">
        <v>40</v>
      </c>
      <c r="CU13" s="29"/>
      <c r="CV13" s="2" t="s">
        <v>40</v>
      </c>
      <c r="CW13" s="29"/>
      <c r="CX13" s="42" t="s">
        <v>40</v>
      </c>
      <c r="CY13" s="29"/>
      <c r="CZ13" s="2" t="s">
        <v>40</v>
      </c>
      <c r="DA13" s="29"/>
      <c r="DB13" s="2" t="s">
        <v>40</v>
      </c>
      <c r="DC13" s="63"/>
      <c r="DD13" s="2" t="s">
        <v>40</v>
      </c>
      <c r="DE13" s="29"/>
      <c r="DF13" s="2" t="s">
        <v>40</v>
      </c>
      <c r="DG13" s="29"/>
      <c r="DH13" s="2" t="s">
        <v>40</v>
      </c>
      <c r="DI13" s="29"/>
      <c r="DJ13" s="2" t="s">
        <v>40</v>
      </c>
      <c r="DK13" s="63"/>
      <c r="DL13" s="2" t="s">
        <v>40</v>
      </c>
      <c r="DM13" s="29"/>
      <c r="DN13" s="2" t="s">
        <v>40</v>
      </c>
      <c r="DO13" s="63"/>
      <c r="DP13" s="2" t="s">
        <v>40</v>
      </c>
      <c r="DQ13" s="63"/>
      <c r="DR13" s="2" t="s">
        <v>40</v>
      </c>
      <c r="DS13" s="29"/>
      <c r="DT13" s="2" t="s">
        <v>40</v>
      </c>
      <c r="DU13" s="29"/>
      <c r="DV13" s="2" t="s">
        <v>40</v>
      </c>
      <c r="DW13" s="29"/>
      <c r="DX13" s="2" t="s">
        <v>40</v>
      </c>
      <c r="DY13" s="29"/>
      <c r="DZ13" s="2" t="s">
        <v>40</v>
      </c>
      <c r="EA13" s="29"/>
      <c r="EB13" s="2" t="s">
        <v>40</v>
      </c>
      <c r="EC13" s="29"/>
      <c r="ED13" s="2" t="s">
        <v>40</v>
      </c>
      <c r="EE13" s="29"/>
      <c r="EF13" s="44" t="s">
        <v>40</v>
      </c>
      <c r="EG13" s="29"/>
      <c r="EH13" s="2" t="s">
        <v>40</v>
      </c>
      <c r="EI13" s="29"/>
      <c r="EJ13" s="2" t="s">
        <v>40</v>
      </c>
      <c r="EK13" s="29"/>
      <c r="EL13" s="2" t="s">
        <v>40</v>
      </c>
      <c r="EM13" s="29"/>
      <c r="EN13" s="2" t="s">
        <v>40</v>
      </c>
      <c r="EO13" s="29"/>
      <c r="EP13" s="2" t="s">
        <v>40</v>
      </c>
      <c r="EQ13" s="63"/>
      <c r="ER13" s="2" t="s">
        <v>40</v>
      </c>
      <c r="ES13" s="63"/>
      <c r="ET13" s="2" t="s">
        <v>40</v>
      </c>
      <c r="EU13" s="29"/>
      <c r="EV13" s="2" t="s">
        <v>40</v>
      </c>
      <c r="EW13" s="29"/>
      <c r="EX13" s="2" t="s">
        <v>40</v>
      </c>
      <c r="EY13" s="29"/>
      <c r="EZ13" s="2" t="s">
        <v>40</v>
      </c>
      <c r="FA13" s="29"/>
      <c r="FB13" s="2" t="s">
        <v>40</v>
      </c>
      <c r="FC13" s="29"/>
    </row>
    <row r="14" spans="1:159" ht="18.75">
      <c r="A14" s="32" t="s">
        <v>37</v>
      </c>
      <c r="B14" s="42" t="s">
        <v>541</v>
      </c>
      <c r="C14" s="43"/>
      <c r="D14" s="42" t="s">
        <v>541</v>
      </c>
      <c r="E14" s="43"/>
      <c r="F14" s="42" t="s">
        <v>541</v>
      </c>
      <c r="G14" s="43"/>
      <c r="H14" s="42" t="s">
        <v>541</v>
      </c>
      <c r="I14" s="29"/>
      <c r="J14" s="44" t="s">
        <v>41</v>
      </c>
      <c r="K14" s="31"/>
      <c r="L14" s="44" t="s">
        <v>41</v>
      </c>
      <c r="M14" s="29"/>
      <c r="N14" s="59" t="s">
        <v>41</v>
      </c>
      <c r="O14" s="57"/>
      <c r="P14" s="59" t="s">
        <v>41</v>
      </c>
      <c r="Q14" s="57"/>
      <c r="R14" s="42" t="s">
        <v>541</v>
      </c>
      <c r="S14" s="29"/>
      <c r="T14" s="42" t="s">
        <v>541</v>
      </c>
      <c r="U14" s="29"/>
      <c r="V14" s="42" t="s">
        <v>541</v>
      </c>
      <c r="W14" s="29"/>
      <c r="X14" s="42" t="s">
        <v>541</v>
      </c>
      <c r="Y14" s="29"/>
      <c r="Z14" s="44" t="s">
        <v>41</v>
      </c>
      <c r="AA14" s="29"/>
      <c r="AB14" s="44" t="s">
        <v>41</v>
      </c>
      <c r="AC14" s="29"/>
      <c r="AD14" s="44" t="s">
        <v>41</v>
      </c>
      <c r="AE14" s="29"/>
      <c r="AF14" s="42" t="s">
        <v>541</v>
      </c>
      <c r="AG14" s="29"/>
      <c r="AH14" s="44" t="s">
        <v>41</v>
      </c>
      <c r="AI14" s="29"/>
      <c r="AJ14" s="44" t="s">
        <v>41</v>
      </c>
      <c r="AK14" s="29"/>
      <c r="AL14" s="42" t="s">
        <v>541</v>
      </c>
      <c r="AM14" s="63"/>
      <c r="AN14" s="42" t="s">
        <v>41</v>
      </c>
      <c r="AO14" s="63"/>
      <c r="AP14" s="42" t="s">
        <v>42</v>
      </c>
      <c r="AQ14" s="29">
        <f>1+2+6+4+6+4</f>
        <v>23</v>
      </c>
      <c r="AR14" s="44" t="s">
        <v>41</v>
      </c>
      <c r="AS14" s="29"/>
      <c r="AT14" s="42" t="s">
        <v>541</v>
      </c>
      <c r="AU14" s="29"/>
      <c r="AV14" s="42" t="s">
        <v>541</v>
      </c>
      <c r="AW14" s="29"/>
      <c r="AX14" s="42" t="s">
        <v>541</v>
      </c>
      <c r="AY14" s="29"/>
      <c r="AZ14" s="2" t="s">
        <v>391</v>
      </c>
      <c r="BA14" s="29" t="s">
        <v>394</v>
      </c>
      <c r="BB14" s="42" t="s">
        <v>541</v>
      </c>
      <c r="BC14" s="63"/>
      <c r="BD14" s="44" t="s">
        <v>542</v>
      </c>
      <c r="BE14" s="29"/>
      <c r="BF14" s="42" t="s">
        <v>541</v>
      </c>
      <c r="BG14" s="29"/>
      <c r="BH14" s="44" t="s">
        <v>41</v>
      </c>
      <c r="BI14" s="29"/>
      <c r="BJ14" s="42" t="s">
        <v>541</v>
      </c>
      <c r="BK14" s="29"/>
      <c r="BL14" s="44" t="s">
        <v>41</v>
      </c>
      <c r="BM14" s="29"/>
      <c r="BN14" s="42" t="s">
        <v>541</v>
      </c>
      <c r="BO14" s="29"/>
      <c r="BP14" s="2" t="s">
        <v>173</v>
      </c>
      <c r="BQ14" s="29"/>
      <c r="BR14" s="44" t="s">
        <v>41</v>
      </c>
      <c r="BS14" s="29"/>
      <c r="BT14" s="44" t="s">
        <v>41</v>
      </c>
      <c r="BU14" s="29"/>
      <c r="BV14" s="44" t="s">
        <v>41</v>
      </c>
      <c r="BW14" s="63"/>
      <c r="BX14" s="42" t="s">
        <v>41</v>
      </c>
      <c r="BY14" s="29"/>
      <c r="BZ14" s="44" t="s">
        <v>41</v>
      </c>
      <c r="CA14" s="29"/>
      <c r="CB14" s="44" t="s">
        <v>542</v>
      </c>
      <c r="CC14" s="29"/>
      <c r="CD14" s="44" t="s">
        <v>41</v>
      </c>
      <c r="CE14" s="31"/>
      <c r="CF14" s="44" t="s">
        <v>41</v>
      </c>
      <c r="CG14" s="29"/>
      <c r="CH14" s="44" t="s">
        <v>41</v>
      </c>
      <c r="CI14" s="29"/>
      <c r="CJ14" s="44" t="s">
        <v>41</v>
      </c>
      <c r="CK14" s="29"/>
      <c r="CL14" s="42" t="s">
        <v>541</v>
      </c>
      <c r="CM14" s="29"/>
      <c r="CN14" s="42" t="s">
        <v>541</v>
      </c>
      <c r="CO14" s="29"/>
      <c r="CP14" s="44" t="s">
        <v>41</v>
      </c>
      <c r="CQ14" s="63"/>
      <c r="CR14" s="42" t="s">
        <v>41</v>
      </c>
      <c r="CS14" s="29"/>
      <c r="CT14" s="44" t="s">
        <v>41</v>
      </c>
      <c r="CU14" s="29"/>
      <c r="CV14" s="44" t="s">
        <v>41</v>
      </c>
      <c r="CW14" s="29"/>
      <c r="CX14" s="44" t="s">
        <v>41</v>
      </c>
      <c r="CY14" s="29"/>
      <c r="CZ14" s="44" t="s">
        <v>41</v>
      </c>
      <c r="DA14" s="29"/>
      <c r="DB14" s="44" t="s">
        <v>41</v>
      </c>
      <c r="DC14" s="63"/>
      <c r="DD14" s="42" t="s">
        <v>41</v>
      </c>
      <c r="DE14" s="29"/>
      <c r="DF14" s="44" t="s">
        <v>41</v>
      </c>
      <c r="DG14" s="29"/>
      <c r="DH14" s="44" t="s">
        <v>41</v>
      </c>
      <c r="DI14" s="29"/>
      <c r="DJ14" s="44" t="s">
        <v>41</v>
      </c>
      <c r="DK14" s="63"/>
      <c r="DL14" s="42" t="s">
        <v>41</v>
      </c>
      <c r="DM14" s="29"/>
      <c r="DN14" s="44" t="s">
        <v>41</v>
      </c>
      <c r="DO14" s="63"/>
      <c r="DP14" s="42" t="s">
        <v>41</v>
      </c>
      <c r="DQ14" s="63"/>
      <c r="DR14" s="42" t="s">
        <v>541</v>
      </c>
      <c r="DS14" s="29"/>
      <c r="DT14" s="2" t="s">
        <v>43</v>
      </c>
      <c r="DU14" s="29"/>
      <c r="DV14" s="42" t="s">
        <v>541</v>
      </c>
      <c r="DW14" s="29"/>
      <c r="DX14" s="44" t="s">
        <v>41</v>
      </c>
      <c r="DY14" s="29"/>
      <c r="DZ14" s="44" t="s">
        <v>542</v>
      </c>
      <c r="EA14" s="29"/>
      <c r="EB14" s="2" t="s">
        <v>42</v>
      </c>
      <c r="EC14" s="29">
        <f>11+6</f>
        <v>17</v>
      </c>
      <c r="ED14" s="44" t="s">
        <v>542</v>
      </c>
      <c r="EE14" s="29"/>
      <c r="EF14" s="44" t="s">
        <v>41</v>
      </c>
      <c r="EG14" s="29"/>
      <c r="EH14" s="42" t="s">
        <v>541</v>
      </c>
      <c r="EI14" s="29"/>
      <c r="EJ14" s="42" t="s">
        <v>541</v>
      </c>
      <c r="EK14" s="29"/>
      <c r="EL14" s="44" t="s">
        <v>41</v>
      </c>
      <c r="EM14" s="29"/>
      <c r="EN14" s="44" t="s">
        <v>542</v>
      </c>
      <c r="EO14" s="29"/>
      <c r="EP14" s="2" t="s">
        <v>280</v>
      </c>
      <c r="EQ14" s="63"/>
      <c r="ER14" s="2" t="s">
        <v>77</v>
      </c>
      <c r="ES14" s="63"/>
      <c r="ET14" s="2" t="s">
        <v>176</v>
      </c>
      <c r="EU14" s="29">
        <v>14</v>
      </c>
      <c r="EV14" s="42" t="s">
        <v>541</v>
      </c>
      <c r="EW14" s="29"/>
      <c r="EX14" s="44" t="s">
        <v>41</v>
      </c>
      <c r="EY14" s="29"/>
      <c r="EZ14" s="44" t="s">
        <v>41</v>
      </c>
      <c r="FA14" s="29"/>
      <c r="FB14" s="44" t="s">
        <v>41</v>
      </c>
      <c r="FC14" s="29"/>
    </row>
    <row r="15" spans="1:159" ht="18.75">
      <c r="A15" s="32"/>
      <c r="B15" s="42" t="s">
        <v>42</v>
      </c>
      <c r="C15" s="43">
        <f>1</f>
        <v>1</v>
      </c>
      <c r="D15" s="42" t="s">
        <v>42</v>
      </c>
      <c r="E15" s="43">
        <f>10+5+5+10+5</f>
        <v>35</v>
      </c>
      <c r="F15" s="46" t="s">
        <v>139</v>
      </c>
      <c r="G15" s="43" t="s">
        <v>140</v>
      </c>
      <c r="H15" s="42" t="s">
        <v>42</v>
      </c>
      <c r="I15" s="29">
        <f>16+1</f>
        <v>17</v>
      </c>
      <c r="J15" s="59" t="s">
        <v>542</v>
      </c>
      <c r="K15" s="57"/>
      <c r="L15" s="44" t="s">
        <v>542</v>
      </c>
      <c r="M15" s="29"/>
      <c r="N15" s="44" t="s">
        <v>542</v>
      </c>
      <c r="O15" s="57"/>
      <c r="P15" s="59" t="s">
        <v>542</v>
      </c>
      <c r="Q15" s="57"/>
      <c r="R15" s="44" t="s">
        <v>234</v>
      </c>
      <c r="S15" s="29" t="s">
        <v>186</v>
      </c>
      <c r="T15" s="44" t="s">
        <v>298</v>
      </c>
      <c r="U15" s="29"/>
      <c r="V15" s="44" t="s">
        <v>42</v>
      </c>
      <c r="W15" s="29">
        <f>1+6+3+2+2+2+1+2+4+10</f>
        <v>33</v>
      </c>
      <c r="X15" s="2" t="s">
        <v>404</v>
      </c>
      <c r="Y15" s="29" t="s">
        <v>405</v>
      </c>
      <c r="Z15" s="44" t="s">
        <v>60</v>
      </c>
      <c r="AA15" s="29"/>
      <c r="AB15" s="44" t="s">
        <v>542</v>
      </c>
      <c r="AC15" s="29"/>
      <c r="AD15" s="44" t="s">
        <v>542</v>
      </c>
      <c r="AE15" s="29"/>
      <c r="AF15" s="44" t="s">
        <v>172</v>
      </c>
      <c r="AG15" s="29"/>
      <c r="AH15" s="44" t="s">
        <v>542</v>
      </c>
      <c r="AI15" s="29"/>
      <c r="AJ15" s="44" t="s">
        <v>542</v>
      </c>
      <c r="AK15" s="29"/>
      <c r="AL15" s="59" t="s">
        <v>878</v>
      </c>
      <c r="AM15" s="63" t="s">
        <v>411</v>
      </c>
      <c r="AN15" s="2" t="s">
        <v>42</v>
      </c>
      <c r="AO15" s="63">
        <v>4</v>
      </c>
      <c r="AP15" s="42" t="s">
        <v>303</v>
      </c>
      <c r="AQ15" s="29"/>
      <c r="AR15" s="44" t="s">
        <v>542</v>
      </c>
      <c r="AS15" s="29"/>
      <c r="AT15" s="2" t="s">
        <v>101</v>
      </c>
      <c r="AU15" s="29" t="s">
        <v>102</v>
      </c>
      <c r="AV15" s="42" t="s">
        <v>103</v>
      </c>
      <c r="AW15" s="29">
        <v>8</v>
      </c>
      <c r="AX15" s="2" t="s">
        <v>104</v>
      </c>
      <c r="AY15" s="29" t="s">
        <v>568</v>
      </c>
      <c r="AZ15" s="2" t="s">
        <v>60</v>
      </c>
      <c r="BA15" s="29"/>
      <c r="BB15" s="2" t="s">
        <v>804</v>
      </c>
      <c r="BC15" s="63" t="s">
        <v>54</v>
      </c>
      <c r="BD15" s="42" t="s">
        <v>899</v>
      </c>
      <c r="BE15" s="29" t="s">
        <v>395</v>
      </c>
      <c r="BF15" s="44" t="s">
        <v>643</v>
      </c>
      <c r="BG15" s="29" t="s">
        <v>233</v>
      </c>
      <c r="BH15" s="44" t="s">
        <v>542</v>
      </c>
      <c r="BI15" s="29"/>
      <c r="BJ15" s="2" t="s">
        <v>74</v>
      </c>
      <c r="BK15" s="29"/>
      <c r="BL15" s="44" t="s">
        <v>542</v>
      </c>
      <c r="BM15" s="29"/>
      <c r="BN15" s="44" t="s">
        <v>414</v>
      </c>
      <c r="BO15" s="29"/>
      <c r="BP15" s="44" t="s">
        <v>375</v>
      </c>
      <c r="BQ15" s="29"/>
      <c r="BR15" s="44" t="s">
        <v>542</v>
      </c>
      <c r="BS15" s="29"/>
      <c r="BT15" s="44" t="s">
        <v>542</v>
      </c>
      <c r="BU15" s="29"/>
      <c r="BV15" s="44" t="s">
        <v>542</v>
      </c>
      <c r="BW15" s="63"/>
      <c r="BX15" s="44" t="s">
        <v>542</v>
      </c>
      <c r="BY15" s="29"/>
      <c r="BZ15" s="44" t="s">
        <v>542</v>
      </c>
      <c r="CA15" s="29"/>
      <c r="CB15" s="2" t="s">
        <v>118</v>
      </c>
      <c r="CC15" s="29"/>
      <c r="CD15" s="44" t="s">
        <v>542</v>
      </c>
      <c r="CE15" s="31"/>
      <c r="CF15" s="2" t="s">
        <v>42</v>
      </c>
      <c r="CG15" s="29">
        <f>1+20</f>
        <v>21</v>
      </c>
      <c r="CH15" s="44" t="s">
        <v>542</v>
      </c>
      <c r="CI15" s="29"/>
      <c r="CJ15" s="44" t="s">
        <v>542</v>
      </c>
      <c r="CK15" s="29"/>
      <c r="CL15" s="2" t="s">
        <v>247</v>
      </c>
      <c r="CM15" s="29"/>
      <c r="CN15" s="47" t="s">
        <v>121</v>
      </c>
      <c r="CO15" s="29" t="s">
        <v>122</v>
      </c>
      <c r="CP15" s="44" t="s">
        <v>542</v>
      </c>
      <c r="CQ15" s="63"/>
      <c r="CR15" s="47" t="s">
        <v>42</v>
      </c>
      <c r="CS15" s="29">
        <f>15+10+1+2</f>
        <v>28</v>
      </c>
      <c r="CT15" s="44" t="s">
        <v>542</v>
      </c>
      <c r="CU15" s="29"/>
      <c r="CV15" s="44" t="s">
        <v>542</v>
      </c>
      <c r="CW15" s="29"/>
      <c r="CX15" s="44" t="s">
        <v>542</v>
      </c>
      <c r="CY15" s="29"/>
      <c r="CZ15" s="44" t="s">
        <v>542</v>
      </c>
      <c r="DA15" s="29"/>
      <c r="DB15" s="44" t="s">
        <v>542</v>
      </c>
      <c r="DC15" s="29"/>
      <c r="DD15" s="44" t="s">
        <v>542</v>
      </c>
      <c r="DE15" s="29"/>
      <c r="DF15" s="44" t="s">
        <v>542</v>
      </c>
      <c r="DG15" s="29"/>
      <c r="DH15" s="44" t="s">
        <v>542</v>
      </c>
      <c r="DI15" s="29"/>
      <c r="DJ15" s="44" t="s">
        <v>542</v>
      </c>
      <c r="DK15" s="29"/>
      <c r="DL15" s="44" t="s">
        <v>542</v>
      </c>
      <c r="DM15" s="29"/>
      <c r="DN15" s="44" t="s">
        <v>542</v>
      </c>
      <c r="DO15" s="63"/>
      <c r="DP15" s="44" t="s">
        <v>542</v>
      </c>
      <c r="DQ15" s="63"/>
      <c r="DR15" s="2" t="s">
        <v>274</v>
      </c>
      <c r="DS15" s="29" t="s">
        <v>159</v>
      </c>
      <c r="DT15" s="44" t="s">
        <v>144</v>
      </c>
      <c r="DU15" s="29"/>
      <c r="DV15" s="42" t="s">
        <v>449</v>
      </c>
      <c r="DW15" s="29" t="s">
        <v>132</v>
      </c>
      <c r="DX15" s="44" t="s">
        <v>542</v>
      </c>
      <c r="DY15" s="29"/>
      <c r="DZ15" s="2" t="s">
        <v>107</v>
      </c>
      <c r="EA15" s="29" t="s">
        <v>82</v>
      </c>
      <c r="EB15" s="42" t="s">
        <v>449</v>
      </c>
      <c r="EC15" s="29" t="s">
        <v>360</v>
      </c>
      <c r="ED15" s="2" t="s">
        <v>42</v>
      </c>
      <c r="EE15" s="29">
        <v>10</v>
      </c>
      <c r="EF15" s="44" t="s">
        <v>542</v>
      </c>
      <c r="EG15" s="29"/>
      <c r="EH15" s="2" t="s">
        <v>42</v>
      </c>
      <c r="EI15" s="29">
        <v>2</v>
      </c>
      <c r="EJ15" s="2" t="s">
        <v>42</v>
      </c>
      <c r="EK15" s="29">
        <f>6+7</f>
        <v>13</v>
      </c>
      <c r="EL15" s="2" t="s">
        <v>60</v>
      </c>
      <c r="EM15" s="29"/>
      <c r="EN15" s="2" t="s">
        <v>717</v>
      </c>
      <c r="EO15" s="29"/>
      <c r="EP15" s="2" t="s">
        <v>172</v>
      </c>
      <c r="EQ15" s="63"/>
      <c r="ER15" s="2" t="s">
        <v>172</v>
      </c>
      <c r="ES15" s="63"/>
      <c r="ET15" s="2" t="s">
        <v>385</v>
      </c>
      <c r="EU15" s="29" t="s">
        <v>164</v>
      </c>
      <c r="EV15" s="2" t="s">
        <v>42</v>
      </c>
      <c r="EW15" s="29">
        <v>2</v>
      </c>
      <c r="EX15" s="44" t="s">
        <v>542</v>
      </c>
      <c r="EY15" s="29"/>
      <c r="EZ15" s="44" t="s">
        <v>542</v>
      </c>
      <c r="FA15" s="29"/>
      <c r="FB15" s="44" t="s">
        <v>542</v>
      </c>
      <c r="FC15" s="29"/>
    </row>
    <row r="16" spans="1:159" ht="18.75">
      <c r="A16" s="32"/>
      <c r="B16" s="2" t="s">
        <v>172</v>
      </c>
      <c r="C16" s="43"/>
      <c r="D16" s="42" t="s">
        <v>449</v>
      </c>
      <c r="E16" s="29" t="s">
        <v>132</v>
      </c>
      <c r="F16" s="42" t="s">
        <v>821</v>
      </c>
      <c r="G16" s="43">
        <v>8</v>
      </c>
      <c r="H16" s="42" t="s">
        <v>331</v>
      </c>
      <c r="I16" s="29"/>
      <c r="J16" s="59" t="s">
        <v>449</v>
      </c>
      <c r="K16" s="57" t="s">
        <v>132</v>
      </c>
      <c r="L16" s="44" t="s">
        <v>42</v>
      </c>
      <c r="M16" s="29">
        <v>26</v>
      </c>
      <c r="N16" s="60" t="s">
        <v>307</v>
      </c>
      <c r="O16" s="57" t="s">
        <v>63</v>
      </c>
      <c r="P16" s="59" t="s">
        <v>42</v>
      </c>
      <c r="Q16" s="57">
        <v>4</v>
      </c>
      <c r="R16" s="44" t="s">
        <v>42</v>
      </c>
      <c r="S16" s="29">
        <f>8+2+2+2+2+2</f>
        <v>18</v>
      </c>
      <c r="T16" s="44" t="s">
        <v>42</v>
      </c>
      <c r="U16" s="29">
        <f>1+8</f>
        <v>9</v>
      </c>
      <c r="V16" s="2" t="s">
        <v>588</v>
      </c>
      <c r="W16" s="29" t="s">
        <v>638</v>
      </c>
      <c r="X16" s="42" t="s">
        <v>449</v>
      </c>
      <c r="Y16" s="29" t="s">
        <v>457</v>
      </c>
      <c r="Z16" s="44" t="s">
        <v>42</v>
      </c>
      <c r="AA16" s="29">
        <f>2+2+2+5+2+1</f>
        <v>14</v>
      </c>
      <c r="AB16" s="44" t="s">
        <v>42</v>
      </c>
      <c r="AC16" s="29">
        <f>15+5+6+12</f>
        <v>38</v>
      </c>
      <c r="AD16" s="2" t="s">
        <v>60</v>
      </c>
      <c r="AE16" s="29"/>
      <c r="AF16" s="44" t="s">
        <v>374</v>
      </c>
      <c r="AG16" s="29"/>
      <c r="AH16" s="44" t="s">
        <v>258</v>
      </c>
      <c r="AI16" s="29"/>
      <c r="AJ16" s="44" t="s">
        <v>127</v>
      </c>
      <c r="AK16" s="29" t="s">
        <v>128</v>
      </c>
      <c r="AL16" s="60" t="s">
        <v>807</v>
      </c>
      <c r="AM16" s="63">
        <v>14</v>
      </c>
      <c r="AN16" s="42" t="s">
        <v>449</v>
      </c>
      <c r="AO16" s="29" t="s">
        <v>457</v>
      </c>
      <c r="AP16" s="42" t="s">
        <v>449</v>
      </c>
      <c r="AQ16" s="29" t="s">
        <v>457</v>
      </c>
      <c r="AR16" s="44" t="s">
        <v>151</v>
      </c>
      <c r="AS16" s="29" t="s">
        <v>140</v>
      </c>
      <c r="AT16" s="2" t="s">
        <v>318</v>
      </c>
      <c r="AU16" s="29" t="s">
        <v>147</v>
      </c>
      <c r="AV16" s="2" t="s">
        <v>318</v>
      </c>
      <c r="AW16" s="29" t="s">
        <v>332</v>
      </c>
      <c r="AX16" s="2" t="s">
        <v>318</v>
      </c>
      <c r="AY16" s="29" t="s">
        <v>333</v>
      </c>
      <c r="AZ16" s="2" t="s">
        <v>76</v>
      </c>
      <c r="BA16" s="29"/>
      <c r="BB16" s="2" t="s">
        <v>42</v>
      </c>
      <c r="BC16" s="63">
        <f>10+10+10+1</f>
        <v>31</v>
      </c>
      <c r="BD16" s="2" t="s">
        <v>350</v>
      </c>
      <c r="BE16" s="29">
        <f>11</f>
        <v>11</v>
      </c>
      <c r="BF16" s="42" t="s">
        <v>803</v>
      </c>
      <c r="BG16" s="29" t="s">
        <v>325</v>
      </c>
      <c r="BH16" s="2" t="s">
        <v>129</v>
      </c>
      <c r="BI16" s="29" t="s">
        <v>130</v>
      </c>
      <c r="BJ16" s="42" t="s">
        <v>449</v>
      </c>
      <c r="BK16" s="29" t="s">
        <v>132</v>
      </c>
      <c r="BL16" s="2" t="s">
        <v>42</v>
      </c>
      <c r="BM16" s="29">
        <f>5+5+5+2+2</f>
        <v>19</v>
      </c>
      <c r="BN16" s="42" t="s">
        <v>595</v>
      </c>
      <c r="BO16" s="29"/>
      <c r="BP16" s="2" t="s">
        <v>418</v>
      </c>
      <c r="BQ16" s="29"/>
      <c r="BR16" s="2" t="s">
        <v>736</v>
      </c>
      <c r="BS16" s="29" t="s">
        <v>313</v>
      </c>
      <c r="BT16" s="44" t="s">
        <v>419</v>
      </c>
      <c r="BU16" s="29"/>
      <c r="BV16" s="42" t="s">
        <v>146</v>
      </c>
      <c r="BW16" s="63" t="s">
        <v>147</v>
      </c>
      <c r="BX16" s="2" t="s">
        <v>42</v>
      </c>
      <c r="BY16" s="29">
        <f>5+25+12</f>
        <v>42</v>
      </c>
      <c r="BZ16" s="2" t="s">
        <v>172</v>
      </c>
      <c r="CA16" s="29"/>
      <c r="CB16" s="2" t="s">
        <v>277</v>
      </c>
      <c r="CC16" s="67"/>
      <c r="CD16" s="2" t="s">
        <v>77</v>
      </c>
      <c r="CE16" s="31"/>
      <c r="CF16" s="2" t="s">
        <v>174</v>
      </c>
      <c r="CG16" s="29"/>
      <c r="CH16" s="44" t="s">
        <v>119</v>
      </c>
      <c r="CI16" s="29" t="s">
        <v>120</v>
      </c>
      <c r="CJ16" s="42" t="s">
        <v>816</v>
      </c>
      <c r="CK16" s="29" t="s">
        <v>644</v>
      </c>
      <c r="CL16" s="44" t="s">
        <v>42</v>
      </c>
      <c r="CM16" s="29">
        <f>2+1+1+1+1</f>
        <v>6</v>
      </c>
      <c r="CN16" s="2" t="s">
        <v>42</v>
      </c>
      <c r="CO16" s="29">
        <v>4</v>
      </c>
      <c r="CP16" s="44" t="s">
        <v>305</v>
      </c>
      <c r="CQ16" s="63">
        <v>2</v>
      </c>
      <c r="CR16" s="44" t="s">
        <v>369</v>
      </c>
      <c r="CS16" s="29" t="s">
        <v>164</v>
      </c>
      <c r="CT16" s="44" t="s">
        <v>388</v>
      </c>
      <c r="CU16" s="29" t="s">
        <v>295</v>
      </c>
      <c r="CV16" s="2" t="s">
        <v>42</v>
      </c>
      <c r="CW16" s="29">
        <v>10</v>
      </c>
      <c r="CX16" s="42" t="s">
        <v>112</v>
      </c>
      <c r="CY16" s="29">
        <v>5</v>
      </c>
      <c r="CZ16" s="2" t="s">
        <v>138</v>
      </c>
      <c r="DA16" s="29" t="s">
        <v>54</v>
      </c>
      <c r="DB16" s="2" t="s">
        <v>138</v>
      </c>
      <c r="DC16" s="29" t="s">
        <v>54</v>
      </c>
      <c r="DD16" s="2" t="s">
        <v>42</v>
      </c>
      <c r="DE16" s="29">
        <f>5+2+9+4</f>
        <v>20</v>
      </c>
      <c r="DF16" s="59" t="s">
        <v>42</v>
      </c>
      <c r="DG16" s="29">
        <f>4+4+4+4</f>
        <v>16</v>
      </c>
      <c r="DH16" s="2" t="s">
        <v>873</v>
      </c>
      <c r="DI16" s="29">
        <v>25</v>
      </c>
      <c r="DJ16" s="47" t="s">
        <v>121</v>
      </c>
      <c r="DK16" s="29" t="s">
        <v>123</v>
      </c>
      <c r="DL16" s="2" t="s">
        <v>42</v>
      </c>
      <c r="DM16" s="29">
        <f>2+12+7+16+24+20+3</f>
        <v>84</v>
      </c>
      <c r="DN16" s="2" t="s">
        <v>813</v>
      </c>
      <c r="DO16" s="63">
        <f>4+4</f>
        <v>8</v>
      </c>
      <c r="DP16" s="2" t="s">
        <v>117</v>
      </c>
      <c r="DQ16" s="63" t="s">
        <v>465</v>
      </c>
      <c r="DR16" s="42" t="s">
        <v>449</v>
      </c>
      <c r="DS16" s="29" t="s">
        <v>132</v>
      </c>
      <c r="DT16" s="2" t="s">
        <v>275</v>
      </c>
      <c r="DU16" s="29"/>
      <c r="DV16" s="2" t="s">
        <v>521</v>
      </c>
      <c r="DW16" s="29"/>
      <c r="DX16" s="2" t="s">
        <v>352</v>
      </c>
      <c r="DY16" s="29">
        <f>8+7+7+7</f>
        <v>29</v>
      </c>
      <c r="DZ16" s="2" t="s">
        <v>42</v>
      </c>
      <c r="EA16" s="29">
        <f>20+1+2+10</f>
        <v>33</v>
      </c>
      <c r="EB16" s="2" t="s">
        <v>562</v>
      </c>
      <c r="EC16" s="29"/>
      <c r="ED16" s="2" t="s">
        <v>245</v>
      </c>
      <c r="EE16" s="29"/>
      <c r="EF16" s="44" t="s">
        <v>163</v>
      </c>
      <c r="EG16" s="29" t="s">
        <v>164</v>
      </c>
      <c r="EH16" s="42" t="s">
        <v>449</v>
      </c>
      <c r="EI16" s="29" t="s">
        <v>446</v>
      </c>
      <c r="EJ16" s="42" t="s">
        <v>449</v>
      </c>
      <c r="EK16" s="29" t="s">
        <v>122</v>
      </c>
      <c r="EL16" s="2" t="s">
        <v>152</v>
      </c>
      <c r="EM16" s="29">
        <v>2</v>
      </c>
      <c r="EN16" s="2" t="s">
        <v>275</v>
      </c>
      <c r="EO16" s="29"/>
      <c r="EP16" s="2" t="s">
        <v>42</v>
      </c>
      <c r="EQ16" s="63">
        <v>5</v>
      </c>
      <c r="ER16" s="2" t="s">
        <v>431</v>
      </c>
      <c r="ES16" s="63" t="s">
        <v>399</v>
      </c>
      <c r="ET16" s="2" t="s">
        <v>386</v>
      </c>
      <c r="EU16" s="29">
        <v>1</v>
      </c>
      <c r="EV16" s="42" t="s">
        <v>449</v>
      </c>
      <c r="EW16" s="29" t="s">
        <v>446</v>
      </c>
      <c r="EX16" s="2" t="s">
        <v>714</v>
      </c>
      <c r="EY16" s="29" t="s">
        <v>568</v>
      </c>
      <c r="EZ16" s="30" t="s">
        <v>603</v>
      </c>
      <c r="FA16" s="29"/>
      <c r="FB16" s="44" t="s">
        <v>601</v>
      </c>
      <c r="FC16" s="29"/>
    </row>
    <row r="17" spans="1:159" ht="18.75">
      <c r="A17" s="32"/>
      <c r="B17" s="2" t="s">
        <v>416</v>
      </c>
      <c r="C17" s="43" t="s">
        <v>63</v>
      </c>
      <c r="D17" s="42" t="s">
        <v>593</v>
      </c>
      <c r="E17" s="43"/>
      <c r="F17" s="42" t="s">
        <v>449</v>
      </c>
      <c r="G17" s="29" t="s">
        <v>132</v>
      </c>
      <c r="H17" s="42" t="s">
        <v>449</v>
      </c>
      <c r="I17" s="29" t="s">
        <v>132</v>
      </c>
      <c r="J17" s="42" t="s">
        <v>527</v>
      </c>
      <c r="K17" s="31"/>
      <c r="L17" s="44" t="s">
        <v>115</v>
      </c>
      <c r="M17" s="29" t="s">
        <v>63</v>
      </c>
      <c r="N17" s="59" t="s">
        <v>42</v>
      </c>
      <c r="O17" s="57">
        <v>6</v>
      </c>
      <c r="P17" s="59" t="s">
        <v>247</v>
      </c>
      <c r="Q17" s="57"/>
      <c r="R17" s="44" t="s">
        <v>299</v>
      </c>
      <c r="S17" s="29" t="s">
        <v>157</v>
      </c>
      <c r="T17" s="44" t="s">
        <v>324</v>
      </c>
      <c r="U17" s="29">
        <v>3</v>
      </c>
      <c r="V17" s="42" t="s">
        <v>449</v>
      </c>
      <c r="W17" s="29" t="s">
        <v>456</v>
      </c>
      <c r="X17" s="42" t="s">
        <v>508</v>
      </c>
      <c r="Y17" s="29"/>
      <c r="Z17" s="44" t="s">
        <v>886</v>
      </c>
      <c r="AA17" s="29"/>
      <c r="AB17" s="44" t="s">
        <v>883</v>
      </c>
      <c r="AC17" s="29"/>
      <c r="AD17" s="2" t="s">
        <v>113</v>
      </c>
      <c r="AE17" s="29"/>
      <c r="AF17" s="44" t="s">
        <v>172</v>
      </c>
      <c r="AG17" s="29"/>
      <c r="AH17" s="44" t="s">
        <v>591</v>
      </c>
      <c r="AI17" s="29" t="s">
        <v>120</v>
      </c>
      <c r="AJ17" s="44" t="s">
        <v>42</v>
      </c>
      <c r="AK17" s="29">
        <f>2+5</f>
        <v>7</v>
      </c>
      <c r="AL17" s="59" t="s">
        <v>409</v>
      </c>
      <c r="AM17" s="63"/>
      <c r="AN17" s="42" t="s">
        <v>866</v>
      </c>
      <c r="AO17" s="63" t="s">
        <v>332</v>
      </c>
      <c r="AP17" s="44" t="s">
        <v>600</v>
      </c>
      <c r="AQ17" s="29"/>
      <c r="AR17" s="44" t="s">
        <v>42</v>
      </c>
      <c r="AS17" s="29">
        <f>3+2+2+5+15+1+1+4+1+2</f>
        <v>36</v>
      </c>
      <c r="AT17" s="2" t="s">
        <v>331</v>
      </c>
      <c r="AU17" s="29"/>
      <c r="AV17" s="2" t="s">
        <v>331</v>
      </c>
      <c r="AW17" s="29"/>
      <c r="AX17" s="2" t="s">
        <v>331</v>
      </c>
      <c r="AY17" s="29"/>
      <c r="AZ17" s="2" t="s">
        <v>42</v>
      </c>
      <c r="BA17" s="29">
        <f>10+40+2</f>
        <v>52</v>
      </c>
      <c r="BB17" s="42" t="s">
        <v>449</v>
      </c>
      <c r="BC17" s="29" t="s">
        <v>132</v>
      </c>
      <c r="BD17" s="2" t="s">
        <v>162</v>
      </c>
      <c r="BE17" s="29"/>
      <c r="BF17" s="2" t="s">
        <v>807</v>
      </c>
      <c r="BG17" s="29">
        <f>5+5+4+8</f>
        <v>22</v>
      </c>
      <c r="BH17" s="2" t="s">
        <v>42</v>
      </c>
      <c r="BI17" s="29">
        <f>2+1+3+6</f>
        <v>12</v>
      </c>
      <c r="BJ17" s="2" t="s">
        <v>532</v>
      </c>
      <c r="BK17" s="29"/>
      <c r="BL17" s="2" t="s">
        <v>74</v>
      </c>
      <c r="BM17" s="29"/>
      <c r="BN17" s="42" t="s">
        <v>449</v>
      </c>
      <c r="BO17" s="29" t="s">
        <v>132</v>
      </c>
      <c r="BP17" s="44" t="s">
        <v>600</v>
      </c>
      <c r="BQ17" s="29"/>
      <c r="BR17" s="44" t="s">
        <v>351</v>
      </c>
      <c r="BS17" s="29">
        <f>4+20+15+2+15+2</f>
        <v>58</v>
      </c>
      <c r="BT17" s="42" t="s">
        <v>155</v>
      </c>
      <c r="BU17" s="29">
        <v>2</v>
      </c>
      <c r="BV17" s="44" t="s">
        <v>42</v>
      </c>
      <c r="BW17" s="63">
        <v>5</v>
      </c>
      <c r="BX17" s="44" t="s">
        <v>466</v>
      </c>
      <c r="BY17" s="29"/>
      <c r="BZ17" s="2" t="s">
        <v>42</v>
      </c>
      <c r="CA17" s="29">
        <v>2</v>
      </c>
      <c r="CB17" s="2" t="s">
        <v>172</v>
      </c>
      <c r="CC17" s="29"/>
      <c r="CD17" s="44" t="s">
        <v>847</v>
      </c>
      <c r="CE17" s="31">
        <f>15+2</f>
        <v>17</v>
      </c>
      <c r="CF17" s="2" t="s">
        <v>235</v>
      </c>
      <c r="CG17" s="29" t="s">
        <v>236</v>
      </c>
      <c r="CH17" s="44" t="s">
        <v>42</v>
      </c>
      <c r="CI17" s="29">
        <v>7</v>
      </c>
      <c r="CJ17" s="2" t="s">
        <v>833</v>
      </c>
      <c r="CK17" s="29">
        <v>10</v>
      </c>
      <c r="CL17" s="47" t="s">
        <v>836</v>
      </c>
      <c r="CM17" s="29" t="s">
        <v>400</v>
      </c>
      <c r="CN17" s="47" t="s">
        <v>316</v>
      </c>
      <c r="CO17" s="29" t="s">
        <v>137</v>
      </c>
      <c r="CP17" s="44" t="s">
        <v>410</v>
      </c>
      <c r="CQ17" s="63" t="s">
        <v>411</v>
      </c>
      <c r="CR17" s="42" t="s">
        <v>413</v>
      </c>
      <c r="CS17" s="29">
        <v>11</v>
      </c>
      <c r="CT17" s="42" t="s">
        <v>449</v>
      </c>
      <c r="CU17" s="29" t="s">
        <v>452</v>
      </c>
      <c r="CV17" s="2" t="s">
        <v>136</v>
      </c>
      <c r="CW17" s="29" t="s">
        <v>140</v>
      </c>
      <c r="CX17" s="42" t="s">
        <v>42</v>
      </c>
      <c r="CY17" s="29">
        <f>9+2+3+20+20+12+6+8+2</f>
        <v>82</v>
      </c>
      <c r="CZ17" s="2" t="s">
        <v>42</v>
      </c>
      <c r="DA17" s="29">
        <v>9</v>
      </c>
      <c r="DB17" s="2" t="s">
        <v>42</v>
      </c>
      <c r="DC17" s="29">
        <f>9+10+3</f>
        <v>22</v>
      </c>
      <c r="DD17" s="2" t="s">
        <v>138</v>
      </c>
      <c r="DE17" s="29" t="s">
        <v>54</v>
      </c>
      <c r="DF17" s="2" t="s">
        <v>131</v>
      </c>
      <c r="DG17" s="29"/>
      <c r="DH17" s="2" t="s">
        <v>324</v>
      </c>
      <c r="DI17" s="29">
        <v>10</v>
      </c>
      <c r="DJ17" s="44" t="s">
        <v>60</v>
      </c>
      <c r="DK17" s="63"/>
      <c r="DL17" s="2" t="s">
        <v>114</v>
      </c>
      <c r="DM17" s="29" t="s">
        <v>100</v>
      </c>
      <c r="DN17" s="2" t="s">
        <v>116</v>
      </c>
      <c r="DO17" s="63"/>
      <c r="DP17" s="2" t="s">
        <v>759</v>
      </c>
      <c r="DQ17" s="63" t="s">
        <v>554</v>
      </c>
      <c r="DR17" s="2" t="s">
        <v>645</v>
      </c>
      <c r="DS17" s="29" t="s">
        <v>370</v>
      </c>
      <c r="DT17" s="2" t="s">
        <v>329</v>
      </c>
      <c r="DU17" s="29" t="s">
        <v>313</v>
      </c>
      <c r="DV17" s="2" t="s">
        <v>314</v>
      </c>
      <c r="DW17" s="29" t="s">
        <v>597</v>
      </c>
      <c r="DX17" s="2" t="s">
        <v>357</v>
      </c>
      <c r="DY17" s="29"/>
      <c r="DZ17" s="2" t="s">
        <v>167</v>
      </c>
      <c r="EA17" s="29" t="s">
        <v>168</v>
      </c>
      <c r="EB17" s="44" t="s">
        <v>601</v>
      </c>
      <c r="EC17" s="29"/>
      <c r="ED17" s="2" t="s">
        <v>893</v>
      </c>
      <c r="EE17" s="29"/>
      <c r="EF17" s="42" t="s">
        <v>165</v>
      </c>
      <c r="EG17" s="29" t="s">
        <v>166</v>
      </c>
      <c r="EH17" s="42" t="s">
        <v>504</v>
      </c>
      <c r="EI17" s="29"/>
      <c r="EJ17" s="44" t="s">
        <v>892</v>
      </c>
      <c r="EK17" s="29" t="s">
        <v>54</v>
      </c>
      <c r="EL17" s="2" t="s">
        <v>279</v>
      </c>
      <c r="EM17" s="29"/>
      <c r="EN17" s="2" t="s">
        <v>277</v>
      </c>
      <c r="EO17" s="29" t="s">
        <v>716</v>
      </c>
      <c r="EP17" s="2" t="s">
        <v>432</v>
      </c>
      <c r="EQ17" s="63">
        <f>5+5</f>
        <v>10</v>
      </c>
      <c r="ER17" s="42" t="s">
        <v>468</v>
      </c>
      <c r="ES17" s="63"/>
      <c r="ET17" s="2" t="s">
        <v>432</v>
      </c>
      <c r="EU17" s="29">
        <v>10</v>
      </c>
      <c r="EV17" s="2" t="s">
        <v>562</v>
      </c>
      <c r="EW17" s="29"/>
      <c r="EX17" s="2" t="s">
        <v>149</v>
      </c>
      <c r="EY17" s="29" t="s">
        <v>63</v>
      </c>
      <c r="EZ17" s="2" t="s">
        <v>150</v>
      </c>
      <c r="FA17" s="29"/>
      <c r="FB17" s="44"/>
      <c r="FC17" s="29"/>
    </row>
    <row r="18" spans="1:159" ht="18.75">
      <c r="A18" s="32"/>
      <c r="B18" s="2" t="s">
        <v>417</v>
      </c>
      <c r="C18" s="43"/>
      <c r="D18" s="2" t="s">
        <v>671</v>
      </c>
      <c r="E18" s="43" t="s">
        <v>332</v>
      </c>
      <c r="F18" s="42" t="s">
        <v>515</v>
      </c>
      <c r="G18" s="43"/>
      <c r="H18" s="42" t="s">
        <v>462</v>
      </c>
      <c r="I18" s="43"/>
      <c r="J18" s="44" t="s">
        <v>600</v>
      </c>
      <c r="K18" s="31"/>
      <c r="L18" s="42" t="s">
        <v>357</v>
      </c>
      <c r="M18" s="29"/>
      <c r="N18" s="59" t="s">
        <v>725</v>
      </c>
      <c r="O18" s="57"/>
      <c r="P18" s="59" t="s">
        <v>354</v>
      </c>
      <c r="Q18" s="57" t="s">
        <v>355</v>
      </c>
      <c r="R18" s="44" t="s">
        <v>359</v>
      </c>
      <c r="S18" s="29" t="s">
        <v>360</v>
      </c>
      <c r="T18" s="44" t="s">
        <v>888</v>
      </c>
      <c r="U18" s="29">
        <v>1</v>
      </c>
      <c r="V18" s="44" t="s">
        <v>619</v>
      </c>
      <c r="W18" s="29"/>
      <c r="X18" s="42" t="s">
        <v>42</v>
      </c>
      <c r="Y18" s="29">
        <v>4</v>
      </c>
      <c r="Z18" s="42" t="s">
        <v>449</v>
      </c>
      <c r="AA18" s="29" t="s">
        <v>457</v>
      </c>
      <c r="AB18" s="44" t="s">
        <v>261</v>
      </c>
      <c r="AC18" s="29"/>
      <c r="AD18" s="44" t="s">
        <v>257</v>
      </c>
      <c r="AE18" s="29"/>
      <c r="AF18" s="44" t="s">
        <v>803</v>
      </c>
      <c r="AG18" s="29" t="s">
        <v>325</v>
      </c>
      <c r="AH18" s="44" t="s">
        <v>261</v>
      </c>
      <c r="AI18" s="29"/>
      <c r="AJ18" s="44" t="s">
        <v>734</v>
      </c>
      <c r="AK18" s="29" t="s">
        <v>82</v>
      </c>
      <c r="AL18" s="42" t="s">
        <v>449</v>
      </c>
      <c r="AM18" s="29" t="s">
        <v>457</v>
      </c>
      <c r="AN18" s="42"/>
      <c r="AO18" s="63"/>
      <c r="AP18" s="42" t="s">
        <v>866</v>
      </c>
      <c r="AQ18" s="29" t="s">
        <v>123</v>
      </c>
      <c r="AR18" s="44" t="s">
        <v>264</v>
      </c>
      <c r="AS18" s="29"/>
      <c r="AT18" s="42" t="s">
        <v>449</v>
      </c>
      <c r="AU18" s="29" t="s">
        <v>360</v>
      </c>
      <c r="AV18" s="42" t="s">
        <v>449</v>
      </c>
      <c r="AW18" s="29" t="s">
        <v>360</v>
      </c>
      <c r="AX18" s="42" t="s">
        <v>449</v>
      </c>
      <c r="AY18" s="29" t="s">
        <v>360</v>
      </c>
      <c r="AZ18" s="2" t="s">
        <v>390</v>
      </c>
      <c r="BA18" s="29"/>
      <c r="BB18" s="2" t="s">
        <v>805</v>
      </c>
      <c r="BC18" s="63"/>
      <c r="BD18" s="2" t="s">
        <v>240</v>
      </c>
      <c r="BE18" s="29">
        <v>1</v>
      </c>
      <c r="BF18" s="42" t="s">
        <v>808</v>
      </c>
      <c r="BG18" s="29" t="s">
        <v>370</v>
      </c>
      <c r="BH18" s="42" t="s">
        <v>449</v>
      </c>
      <c r="BI18" s="29" t="s">
        <v>132</v>
      </c>
      <c r="BJ18" s="44" t="s">
        <v>601</v>
      </c>
      <c r="BK18" s="29"/>
      <c r="BL18" s="2" t="s">
        <v>336</v>
      </c>
      <c r="BM18" s="29">
        <v>1</v>
      </c>
      <c r="BN18" s="42" t="s">
        <v>143</v>
      </c>
      <c r="BO18" s="29" t="s">
        <v>123</v>
      </c>
      <c r="BP18" s="42" t="s">
        <v>647</v>
      </c>
      <c r="BQ18" s="29"/>
      <c r="BR18" s="44" t="s">
        <v>318</v>
      </c>
      <c r="BS18" s="29">
        <v>10</v>
      </c>
      <c r="BT18" s="42" t="s">
        <v>173</v>
      </c>
      <c r="BU18" s="29"/>
      <c r="BV18" s="44" t="s">
        <v>377</v>
      </c>
      <c r="BW18" s="63"/>
      <c r="BX18" s="2" t="s">
        <v>505</v>
      </c>
      <c r="BY18" s="29"/>
      <c r="BZ18" s="2" t="s">
        <v>421</v>
      </c>
      <c r="CA18" s="29"/>
      <c r="CB18" s="2" t="s">
        <v>340</v>
      </c>
      <c r="CC18" s="29" t="s">
        <v>147</v>
      </c>
      <c r="CD18" s="2" t="s">
        <v>172</v>
      </c>
      <c r="CE18" s="31"/>
      <c r="CF18" s="2" t="s">
        <v>422</v>
      </c>
      <c r="CG18" s="29" t="s">
        <v>411</v>
      </c>
      <c r="CH18" s="44" t="s">
        <v>423</v>
      </c>
      <c r="CI18" s="29" t="s">
        <v>164</v>
      </c>
      <c r="CJ18" s="2" t="s">
        <v>131</v>
      </c>
      <c r="CK18" s="29"/>
      <c r="CL18" s="42" t="s">
        <v>449</v>
      </c>
      <c r="CM18" s="29" t="s">
        <v>452</v>
      </c>
      <c r="CN18" s="47" t="s">
        <v>318</v>
      </c>
      <c r="CO18" s="29">
        <v>1</v>
      </c>
      <c r="CP18" s="44" t="s">
        <v>145</v>
      </c>
      <c r="CQ18" s="63"/>
      <c r="CR18" s="42" t="s">
        <v>592</v>
      </c>
      <c r="CS18" s="29">
        <f>16+12</f>
        <v>28</v>
      </c>
      <c r="CT18" s="44" t="s">
        <v>523</v>
      </c>
      <c r="CU18" s="29"/>
      <c r="CV18" s="2" t="s">
        <v>317</v>
      </c>
      <c r="CW18" s="29"/>
      <c r="CX18" s="42" t="s">
        <v>247</v>
      </c>
      <c r="CY18" s="29"/>
      <c r="CZ18" s="2" t="s">
        <v>247</v>
      </c>
      <c r="DA18" s="29"/>
      <c r="DB18" s="2" t="s">
        <v>318</v>
      </c>
      <c r="DC18" s="63" t="s">
        <v>320</v>
      </c>
      <c r="DD18" s="2" t="s">
        <v>826</v>
      </c>
      <c r="DE18" s="67"/>
      <c r="DF18" s="2" t="s">
        <v>247</v>
      </c>
      <c r="DG18" s="29"/>
      <c r="DH18" s="2" t="s">
        <v>365</v>
      </c>
      <c r="DI18" s="29" t="s">
        <v>54</v>
      </c>
      <c r="DJ18" s="42" t="s">
        <v>449</v>
      </c>
      <c r="DK18" s="29" t="s">
        <v>132</v>
      </c>
      <c r="DL18" s="2" t="s">
        <v>803</v>
      </c>
      <c r="DM18" s="29">
        <v>10</v>
      </c>
      <c r="DN18" s="2" t="s">
        <v>115</v>
      </c>
      <c r="DO18" s="63" t="s">
        <v>171</v>
      </c>
      <c r="DP18" s="2" t="s">
        <v>42</v>
      </c>
      <c r="DQ18" s="63">
        <f>2+2+2</f>
        <v>6</v>
      </c>
      <c r="DR18" s="2" t="s">
        <v>739</v>
      </c>
      <c r="DS18" s="29">
        <v>2</v>
      </c>
      <c r="DT18" s="42" t="s">
        <v>819</v>
      </c>
      <c r="DU18" s="29" t="s">
        <v>132</v>
      </c>
      <c r="DV18" s="2" t="s">
        <v>824</v>
      </c>
      <c r="DW18" s="29" t="s">
        <v>823</v>
      </c>
      <c r="DX18" s="42" t="s">
        <v>449</v>
      </c>
      <c r="DY18" s="29" t="s">
        <v>360</v>
      </c>
      <c r="DZ18" s="2" t="s">
        <v>242</v>
      </c>
      <c r="EA18" s="29" t="s">
        <v>243</v>
      </c>
      <c r="EB18" s="2" t="s">
        <v>803</v>
      </c>
      <c r="EC18" s="29" t="s">
        <v>123</v>
      </c>
      <c r="ED18" s="2" t="s">
        <v>357</v>
      </c>
      <c r="EE18" s="29"/>
      <c r="EF18" s="2" t="s">
        <v>42</v>
      </c>
      <c r="EG18" s="29">
        <f>1</f>
        <v>1</v>
      </c>
      <c r="EH18" s="44" t="s">
        <v>891</v>
      </c>
      <c r="EI18" s="29" t="s">
        <v>54</v>
      </c>
      <c r="EK18" s="29"/>
      <c r="EL18" s="2" t="s">
        <v>381</v>
      </c>
      <c r="EM18" s="29">
        <v>10</v>
      </c>
      <c r="EN18" s="2" t="s">
        <v>384</v>
      </c>
      <c r="EO18" s="29"/>
      <c r="EP18" s="2" t="s">
        <v>433</v>
      </c>
      <c r="EQ18" s="63" t="s">
        <v>434</v>
      </c>
      <c r="ER18" s="2" t="s">
        <v>538</v>
      </c>
      <c r="ES18" s="63"/>
      <c r="ET18" s="2" t="s">
        <v>507</v>
      </c>
      <c r="EU18" s="29"/>
      <c r="EV18" s="2" t="s">
        <v>875</v>
      </c>
      <c r="EW18" s="29" t="s">
        <v>126</v>
      </c>
      <c r="EX18" s="2" t="s">
        <v>175</v>
      </c>
      <c r="EY18" s="29"/>
      <c r="EZ18" s="30" t="s">
        <v>60</v>
      </c>
      <c r="FA18" s="29"/>
      <c r="FB18" s="42"/>
      <c r="FC18" s="29"/>
    </row>
    <row r="19" spans="1:159" ht="18.75">
      <c r="A19" s="44"/>
      <c r="C19" s="43"/>
      <c r="D19" s="42" t="s">
        <v>324</v>
      </c>
      <c r="E19" s="43" t="s">
        <v>325</v>
      </c>
      <c r="F19" s="42"/>
      <c r="G19" s="43"/>
      <c r="H19" s="44" t="s">
        <v>502</v>
      </c>
      <c r="I19" s="29"/>
      <c r="J19" s="44" t="s">
        <v>601</v>
      </c>
      <c r="K19" s="31"/>
      <c r="L19" s="42" t="s">
        <v>738</v>
      </c>
      <c r="M19" s="29" t="s">
        <v>452</v>
      </c>
      <c r="N19" s="59" t="s">
        <v>247</v>
      </c>
      <c r="O19" s="57"/>
      <c r="P19" s="59" t="s">
        <v>397</v>
      </c>
      <c r="Q19" s="57"/>
      <c r="R19" s="42" t="s">
        <v>449</v>
      </c>
      <c r="S19" s="57" t="s">
        <v>456</v>
      </c>
      <c r="T19" s="42" t="s">
        <v>449</v>
      </c>
      <c r="U19" s="57" t="s">
        <v>456</v>
      </c>
      <c r="V19" s="42" t="s">
        <v>324</v>
      </c>
      <c r="W19" s="29" t="s">
        <v>126</v>
      </c>
      <c r="X19" s="42" t="s">
        <v>324</v>
      </c>
      <c r="Y19" s="29" t="s">
        <v>147</v>
      </c>
      <c r="Z19" s="44" t="s">
        <v>276</v>
      </c>
      <c r="AA19" s="29"/>
      <c r="AB19" s="2" t="s">
        <v>407</v>
      </c>
      <c r="AC19" s="29" t="s">
        <v>408</v>
      </c>
      <c r="AD19" s="42" t="s">
        <v>258</v>
      </c>
      <c r="AE19" s="29"/>
      <c r="AF19" s="44" t="s">
        <v>77</v>
      </c>
      <c r="AG19" s="29"/>
      <c r="AH19" s="44" t="s">
        <v>363</v>
      </c>
      <c r="AI19" s="29"/>
      <c r="AJ19" s="44" t="s">
        <v>261</v>
      </c>
      <c r="AK19" s="29"/>
      <c r="AL19" s="44" t="s">
        <v>503</v>
      </c>
      <c r="AM19" s="63"/>
      <c r="AN19" s="42"/>
      <c r="AO19" s="63"/>
      <c r="AP19" s="42" t="s">
        <v>864</v>
      </c>
      <c r="AQ19" s="29"/>
      <c r="AR19" s="44" t="s">
        <v>131</v>
      </c>
      <c r="AS19" s="29"/>
      <c r="AT19" s="2" t="s">
        <v>617</v>
      </c>
      <c r="AU19" s="29"/>
      <c r="AV19" s="2" t="s">
        <v>514</v>
      </c>
      <c r="AW19" s="29"/>
      <c r="AX19" s="2" t="s">
        <v>520</v>
      </c>
      <c r="AY19" s="29"/>
      <c r="AZ19" s="2" t="s">
        <v>392</v>
      </c>
      <c r="BA19" s="29"/>
      <c r="BB19" s="2" t="s">
        <v>531</v>
      </c>
      <c r="BC19" s="63"/>
      <c r="BD19" s="2" t="s">
        <v>241</v>
      </c>
      <c r="BE19" s="29"/>
      <c r="BF19" s="42" t="s">
        <v>145</v>
      </c>
      <c r="BG19" s="29"/>
      <c r="BH19" s="2" t="s">
        <v>562</v>
      </c>
      <c r="BI19" s="29"/>
      <c r="BJ19" s="44" t="s">
        <v>643</v>
      </c>
      <c r="BK19" s="29" t="s">
        <v>644</v>
      </c>
      <c r="BL19" s="42" t="s">
        <v>449</v>
      </c>
      <c r="BM19" s="29" t="s">
        <v>360</v>
      </c>
      <c r="BN19" s="2" t="s">
        <v>747</v>
      </c>
      <c r="BO19" s="29"/>
      <c r="BP19" s="2" t="s">
        <v>172</v>
      </c>
      <c r="BQ19" s="29"/>
      <c r="BR19" s="42" t="s">
        <v>449</v>
      </c>
      <c r="BS19" s="29" t="s">
        <v>360</v>
      </c>
      <c r="BT19" s="42" t="s">
        <v>276</v>
      </c>
      <c r="BU19" s="29">
        <v>4</v>
      </c>
      <c r="BV19" s="44" t="s">
        <v>172</v>
      </c>
      <c r="BW19" s="63"/>
      <c r="BX19" s="2" t="s">
        <v>562</v>
      </c>
      <c r="BY19" s="29"/>
      <c r="BZ19" s="2" t="s">
        <v>562</v>
      </c>
      <c r="CA19" s="29"/>
      <c r="CB19" s="2" t="s">
        <v>42</v>
      </c>
      <c r="CC19" s="29">
        <v>6</v>
      </c>
      <c r="CD19" s="2" t="s">
        <v>562</v>
      </c>
      <c r="CE19" s="31"/>
      <c r="CF19" s="2" t="s">
        <v>380</v>
      </c>
      <c r="CG19" s="29"/>
      <c r="CH19" s="44" t="s">
        <v>60</v>
      </c>
      <c r="CI19" s="29"/>
      <c r="CJ19" s="2" t="s">
        <v>247</v>
      </c>
      <c r="CK19" s="29"/>
      <c r="CL19" s="44" t="s">
        <v>522</v>
      </c>
      <c r="CM19" s="29"/>
      <c r="CN19" s="42" t="s">
        <v>449</v>
      </c>
      <c r="CO19" s="29" t="s">
        <v>452</v>
      </c>
      <c r="CP19" s="44" t="s">
        <v>143</v>
      </c>
      <c r="CQ19" s="63"/>
      <c r="CR19" s="44" t="s">
        <v>875</v>
      </c>
      <c r="CS19" s="63" t="s">
        <v>325</v>
      </c>
      <c r="CT19" s="44" t="s">
        <v>601</v>
      </c>
      <c r="CU19" s="29"/>
      <c r="CV19" s="2" t="s">
        <v>357</v>
      </c>
      <c r="CW19" s="29"/>
      <c r="CX19" s="2" t="s">
        <v>454</v>
      </c>
      <c r="CY19" s="29" t="s">
        <v>126</v>
      </c>
      <c r="CZ19" s="2" t="s">
        <v>318</v>
      </c>
      <c r="DA19" s="29" t="s">
        <v>123</v>
      </c>
      <c r="DB19" s="42" t="s">
        <v>449</v>
      </c>
      <c r="DC19" s="29" t="s">
        <v>452</v>
      </c>
      <c r="DD19" s="42" t="s">
        <v>449</v>
      </c>
      <c r="DE19" s="29" t="s">
        <v>452</v>
      </c>
      <c r="DF19" s="2" t="s">
        <v>312</v>
      </c>
      <c r="DG19" s="29" t="s">
        <v>313</v>
      </c>
      <c r="DH19" s="42" t="s">
        <v>449</v>
      </c>
      <c r="DI19" s="29" t="s">
        <v>457</v>
      </c>
      <c r="DJ19" s="66" t="s">
        <v>530</v>
      </c>
      <c r="DK19" s="63"/>
      <c r="DL19" s="2" t="s">
        <v>870</v>
      </c>
      <c r="DM19" s="29" t="s">
        <v>84</v>
      </c>
      <c r="DN19" s="42" t="s">
        <v>449</v>
      </c>
      <c r="DO19" s="29" t="s">
        <v>132</v>
      </c>
      <c r="DP19" s="2" t="s">
        <v>415</v>
      </c>
      <c r="DQ19" s="63">
        <f>26+3</f>
        <v>29</v>
      </c>
      <c r="DR19" s="2" t="s">
        <v>324</v>
      </c>
      <c r="DS19" s="29" t="s">
        <v>325</v>
      </c>
      <c r="DT19" s="2" t="s">
        <v>621</v>
      </c>
      <c r="DU19" s="29"/>
      <c r="DV19" s="42" t="s">
        <v>825</v>
      </c>
      <c r="DW19" s="29">
        <v>4</v>
      </c>
      <c r="DX19" s="2" t="s">
        <v>618</v>
      </c>
      <c r="DY19" s="29"/>
      <c r="DZ19" s="2" t="s">
        <v>145</v>
      </c>
      <c r="EA19" s="29"/>
      <c r="EB19" s="2" t="s">
        <v>895</v>
      </c>
      <c r="EC19" s="29"/>
      <c r="ED19" s="42" t="s">
        <v>449</v>
      </c>
      <c r="EE19" s="29" t="s">
        <v>360</v>
      </c>
      <c r="EF19" s="2" t="s">
        <v>276</v>
      </c>
      <c r="EG19" s="29">
        <v>4</v>
      </c>
      <c r="EH19" s="2" t="s">
        <v>324</v>
      </c>
      <c r="EI19" s="29" t="s">
        <v>325</v>
      </c>
      <c r="EK19" s="29"/>
      <c r="EL19" s="2" t="s">
        <v>859</v>
      </c>
      <c r="EM19" s="29">
        <v>18</v>
      </c>
      <c r="EN19" s="2" t="s">
        <v>432</v>
      </c>
      <c r="EO19" s="29">
        <f>6+6+10</f>
        <v>22</v>
      </c>
      <c r="EP19" s="2" t="s">
        <v>384</v>
      </c>
      <c r="EQ19" s="63"/>
      <c r="ER19" s="2" t="s">
        <v>655</v>
      </c>
      <c r="ES19" s="63">
        <f>2+2</f>
        <v>4</v>
      </c>
      <c r="ET19" s="44" t="s">
        <v>600</v>
      </c>
      <c r="EU19" s="29"/>
      <c r="EW19" s="29"/>
      <c r="EX19" s="44" t="s">
        <v>601</v>
      </c>
      <c r="EY19" s="29"/>
      <c r="EZ19" s="44" t="s">
        <v>363</v>
      </c>
      <c r="FA19" s="29"/>
      <c r="FB19" s="30"/>
      <c r="FC19" s="29"/>
    </row>
    <row r="20" spans="1:159" ht="18.75">
      <c r="A20" s="32"/>
      <c r="B20" s="42"/>
      <c r="C20" s="43"/>
      <c r="D20" s="2" t="s">
        <v>822</v>
      </c>
      <c r="E20" s="43" t="s">
        <v>823</v>
      </c>
      <c r="F20" s="46"/>
      <c r="G20" s="43"/>
      <c r="H20" s="42" t="s">
        <v>642</v>
      </c>
      <c r="I20" s="29"/>
      <c r="J20" s="44" t="s">
        <v>324</v>
      </c>
      <c r="K20" s="31" t="s">
        <v>817</v>
      </c>
      <c r="L20" s="42" t="s">
        <v>528</v>
      </c>
      <c r="M20" s="29"/>
      <c r="N20" s="59" t="s">
        <v>663</v>
      </c>
      <c r="O20" s="57" t="s">
        <v>664</v>
      </c>
      <c r="P20" s="59" t="s">
        <v>398</v>
      </c>
      <c r="Q20" s="57" t="s">
        <v>399</v>
      </c>
      <c r="R20" s="44" t="s">
        <v>865</v>
      </c>
      <c r="S20" s="29"/>
      <c r="T20" s="44" t="s">
        <v>508</v>
      </c>
      <c r="U20" s="29"/>
      <c r="V20" s="44" t="s">
        <v>864</v>
      </c>
      <c r="W20" s="29"/>
      <c r="X20" s="44"/>
      <c r="Y20" s="29"/>
      <c r="Z20" s="44" t="s">
        <v>600</v>
      </c>
      <c r="AA20" s="29"/>
      <c r="AB20" s="42" t="s">
        <v>449</v>
      </c>
      <c r="AC20" s="29" t="s">
        <v>457</v>
      </c>
      <c r="AD20" s="44" t="s">
        <v>260</v>
      </c>
      <c r="AE20" s="29"/>
      <c r="AF20" s="44"/>
      <c r="AG20" s="29"/>
      <c r="AH20" s="44" t="s">
        <v>660</v>
      </c>
      <c r="AI20" s="29">
        <f>16+10+16+16</f>
        <v>58</v>
      </c>
      <c r="AJ20" s="42" t="s">
        <v>449</v>
      </c>
      <c r="AK20" s="29" t="s">
        <v>457</v>
      </c>
      <c r="AL20" s="59" t="s">
        <v>598</v>
      </c>
      <c r="AM20" s="63"/>
      <c r="AN20" s="42"/>
      <c r="AO20" s="63"/>
      <c r="AP20" s="42"/>
      <c r="AQ20" s="29"/>
      <c r="AR20" s="44" t="s">
        <v>364</v>
      </c>
      <c r="AS20" s="29"/>
      <c r="AT20" s="2" t="s">
        <v>324</v>
      </c>
      <c r="AU20" s="29" t="s">
        <v>325</v>
      </c>
      <c r="AV20" s="2" t="s">
        <v>800</v>
      </c>
      <c r="AW20" s="29" t="s">
        <v>799</v>
      </c>
      <c r="AX20" s="2" t="s">
        <v>324</v>
      </c>
      <c r="AY20" s="29" t="s">
        <v>98</v>
      </c>
      <c r="AZ20" s="42" t="s">
        <v>450</v>
      </c>
      <c r="BA20" s="29" t="s">
        <v>451</v>
      </c>
      <c r="BB20" s="2" t="s">
        <v>173</v>
      </c>
      <c r="BC20" s="63"/>
      <c r="BD20" s="2" t="s">
        <v>334</v>
      </c>
      <c r="BE20" s="29"/>
      <c r="BF20" s="42" t="s">
        <v>449</v>
      </c>
      <c r="BG20" s="29" t="s">
        <v>132</v>
      </c>
      <c r="BH20" s="2" t="s">
        <v>145</v>
      </c>
      <c r="BI20" s="29"/>
      <c r="BJ20" s="2" t="s">
        <v>809</v>
      </c>
      <c r="BK20" s="29" t="s">
        <v>120</v>
      </c>
      <c r="BL20" s="2" t="s">
        <v>562</v>
      </c>
      <c r="BM20" s="29"/>
      <c r="BN20" s="42" t="s">
        <v>811</v>
      </c>
      <c r="BO20" s="29" t="s">
        <v>370</v>
      </c>
      <c r="BP20" s="2" t="s">
        <v>324</v>
      </c>
      <c r="BQ20" s="29" t="s">
        <v>325</v>
      </c>
      <c r="BR20" s="2" t="s">
        <v>525</v>
      </c>
      <c r="BS20" s="29"/>
      <c r="BT20" s="42" t="s">
        <v>376</v>
      </c>
      <c r="BU20" s="29"/>
      <c r="BV20" s="44" t="s">
        <v>378</v>
      </c>
      <c r="BW20" s="63"/>
      <c r="BX20" s="44" t="s">
        <v>601</v>
      </c>
      <c r="BY20" s="29"/>
      <c r="BZ20" s="44" t="s">
        <v>600</v>
      </c>
      <c r="CA20" s="29"/>
      <c r="CB20" s="2" t="s">
        <v>77</v>
      </c>
      <c r="CC20" s="29"/>
      <c r="CD20" s="2" t="s">
        <v>743</v>
      </c>
      <c r="CE20" s="31"/>
      <c r="CF20" s="2" t="s">
        <v>444</v>
      </c>
      <c r="CG20" s="29" t="s">
        <v>228</v>
      </c>
      <c r="CH20" s="44" t="s">
        <v>172</v>
      </c>
      <c r="CI20" s="29"/>
      <c r="CJ20" s="2" t="s">
        <v>314</v>
      </c>
      <c r="CK20" s="29" t="s">
        <v>315</v>
      </c>
      <c r="CM20" s="29"/>
      <c r="CN20" s="47" t="s">
        <v>513</v>
      </c>
      <c r="CO20" s="29"/>
      <c r="CP20" s="44" t="s">
        <v>42</v>
      </c>
      <c r="CQ20" s="63">
        <f>2</f>
        <v>2</v>
      </c>
      <c r="CR20" s="44" t="s">
        <v>279</v>
      </c>
      <c r="CS20" s="63"/>
      <c r="CT20" s="42" t="s">
        <v>357</v>
      </c>
      <c r="CU20" s="29"/>
      <c r="CV20" s="42" t="s">
        <v>449</v>
      </c>
      <c r="CW20" s="29" t="s">
        <v>452</v>
      </c>
      <c r="CX20" s="2" t="s">
        <v>401</v>
      </c>
      <c r="CY20" s="29" t="s">
        <v>402</v>
      </c>
      <c r="CZ20" s="42" t="s">
        <v>449</v>
      </c>
      <c r="DA20" s="29" t="s">
        <v>452</v>
      </c>
      <c r="DB20" s="2" t="s">
        <v>324</v>
      </c>
      <c r="DC20" s="63" t="s">
        <v>122</v>
      </c>
      <c r="DD20" s="2" t="s">
        <v>455</v>
      </c>
      <c r="DE20" s="29" t="s">
        <v>63</v>
      </c>
      <c r="DF20" s="2" t="s">
        <v>357</v>
      </c>
      <c r="DG20" s="29"/>
      <c r="DH20" s="44" t="s">
        <v>624</v>
      </c>
      <c r="DI20" s="29"/>
      <c r="DJ20" s="44" t="s">
        <v>601</v>
      </c>
      <c r="DK20" s="63"/>
      <c r="DL20" s="2" t="s">
        <v>266</v>
      </c>
      <c r="DM20" s="29"/>
      <c r="DN20" s="2" t="s">
        <v>464</v>
      </c>
      <c r="DO20" s="63"/>
      <c r="DP20" s="42" t="s">
        <v>449</v>
      </c>
      <c r="DQ20" s="29" t="s">
        <v>132</v>
      </c>
      <c r="DR20" s="2" t="s">
        <v>318</v>
      </c>
      <c r="DS20" s="29" t="s">
        <v>147</v>
      </c>
      <c r="DT20" s="42" t="s">
        <v>324</v>
      </c>
      <c r="DU20" s="29"/>
      <c r="DW20" s="29"/>
      <c r="DX20" s="2" t="s">
        <v>720</v>
      </c>
      <c r="DY20" s="29"/>
      <c r="DZ20" s="2" t="s">
        <v>244</v>
      </c>
      <c r="EA20" s="29" t="s">
        <v>105</v>
      </c>
      <c r="EC20" s="29"/>
      <c r="ED20" s="2" t="s">
        <v>512</v>
      </c>
      <c r="EE20" s="29"/>
      <c r="EF20" s="2" t="s">
        <v>74</v>
      </c>
      <c r="EG20" s="29"/>
      <c r="EI20" s="29"/>
      <c r="EJ20" s="46"/>
      <c r="EK20" s="29"/>
      <c r="EL20" s="2" t="s">
        <v>583</v>
      </c>
      <c r="EM20" s="29" t="s">
        <v>54</v>
      </c>
      <c r="EN20" s="2" t="s">
        <v>647</v>
      </c>
      <c r="EO20" s="29"/>
      <c r="EP20" s="2" t="s">
        <v>506</v>
      </c>
      <c r="EQ20" s="63"/>
      <c r="ER20" s="2" t="s">
        <v>172</v>
      </c>
      <c r="ES20" s="63"/>
      <c r="ET20" s="2" t="s">
        <v>647</v>
      </c>
      <c r="EU20" s="29"/>
      <c r="EW20" s="29"/>
      <c r="EX20" s="2" t="s">
        <v>469</v>
      </c>
      <c r="EY20" s="29">
        <v>12</v>
      </c>
      <c r="EZ20" s="42" t="s">
        <v>449</v>
      </c>
      <c r="FA20" s="29" t="s">
        <v>457</v>
      </c>
      <c r="FB20" s="30"/>
      <c r="FC20" s="29"/>
    </row>
    <row r="21" spans="1:159" ht="18.75">
      <c r="A21" s="32"/>
      <c r="B21" s="42"/>
      <c r="C21" s="29"/>
      <c r="E21" s="43"/>
      <c r="F21" s="46"/>
      <c r="G21" s="43"/>
      <c r="H21" s="42" t="s">
        <v>173</v>
      </c>
      <c r="I21" s="29"/>
      <c r="J21" s="44" t="s">
        <v>318</v>
      </c>
      <c r="K21" s="31" t="s">
        <v>147</v>
      </c>
      <c r="L21" s="42" t="s">
        <v>143</v>
      </c>
      <c r="M21" s="29">
        <v>5</v>
      </c>
      <c r="N21" s="59" t="s">
        <v>444</v>
      </c>
      <c r="O21" s="57" t="s">
        <v>445</v>
      </c>
      <c r="P21" s="59" t="s">
        <v>449</v>
      </c>
      <c r="Q21" s="57" t="s">
        <v>452</v>
      </c>
      <c r="R21" s="44" t="s">
        <v>864</v>
      </c>
      <c r="S21" s="29"/>
      <c r="T21" s="44" t="s">
        <v>889</v>
      </c>
      <c r="U21" s="29"/>
      <c r="V21" s="44" t="s">
        <v>887</v>
      </c>
      <c r="W21" s="29"/>
      <c r="Y21" s="29"/>
      <c r="Z21" s="44" t="s">
        <v>656</v>
      </c>
      <c r="AA21" s="29" t="s">
        <v>473</v>
      </c>
      <c r="AB21" s="44" t="s">
        <v>529</v>
      </c>
      <c r="AC21" s="29"/>
      <c r="AD21" s="44" t="s">
        <v>261</v>
      </c>
      <c r="AE21" s="29" t="s">
        <v>659</v>
      </c>
      <c r="AF21" s="46"/>
      <c r="AG21" s="29"/>
      <c r="AH21" s="44" t="s">
        <v>600</v>
      </c>
      <c r="AI21" s="29"/>
      <c r="AJ21" s="44" t="s">
        <v>518</v>
      </c>
      <c r="AK21" s="29"/>
      <c r="AL21" s="59" t="s">
        <v>661</v>
      </c>
      <c r="AM21" s="63"/>
      <c r="AN21" s="42"/>
      <c r="AO21" s="63"/>
      <c r="AP21" s="42"/>
      <c r="AQ21" s="29"/>
      <c r="AR21" s="42" t="s">
        <v>449</v>
      </c>
      <c r="AS21" s="29" t="s">
        <v>457</v>
      </c>
      <c r="AT21" s="46" t="s">
        <v>77</v>
      </c>
      <c r="AU21" s="29"/>
      <c r="AW21" s="29"/>
      <c r="AX21" s="46" t="s">
        <v>801</v>
      </c>
      <c r="AY21" s="29" t="s">
        <v>92</v>
      </c>
      <c r="AZ21" s="2" t="s">
        <v>516</v>
      </c>
      <c r="BA21" s="29"/>
      <c r="BB21" s="46" t="s">
        <v>806</v>
      </c>
      <c r="BC21" s="63" t="s">
        <v>63</v>
      </c>
      <c r="BD21" s="42" t="s">
        <v>449</v>
      </c>
      <c r="BE21" s="29" t="s">
        <v>360</v>
      </c>
      <c r="BF21" s="2" t="s">
        <v>462</v>
      </c>
      <c r="BG21" s="29"/>
      <c r="BH21" s="44" t="s">
        <v>600</v>
      </c>
      <c r="BI21" s="29"/>
      <c r="BJ21" s="2" t="s">
        <v>810</v>
      </c>
      <c r="BK21" s="29" t="s">
        <v>325</v>
      </c>
      <c r="BL21" s="2" t="s">
        <v>314</v>
      </c>
      <c r="BM21" s="29" t="s">
        <v>164</v>
      </c>
      <c r="BN21" s="2" t="s">
        <v>812</v>
      </c>
      <c r="BO21" s="29" t="s">
        <v>125</v>
      </c>
      <c r="BP21" s="2" t="s">
        <v>173</v>
      </c>
      <c r="BQ21" s="29"/>
      <c r="BR21" s="2" t="s">
        <v>562</v>
      </c>
      <c r="BS21" s="29"/>
      <c r="BT21" s="2" t="s">
        <v>519</v>
      </c>
      <c r="BU21" s="29"/>
      <c r="BV21" s="44" t="s">
        <v>466</v>
      </c>
      <c r="BW21" s="63"/>
      <c r="BX21" s="2" t="s">
        <v>852</v>
      </c>
      <c r="BY21" s="29" t="s">
        <v>63</v>
      </c>
      <c r="BZ21" s="44" t="s">
        <v>601</v>
      </c>
      <c r="CA21" s="29"/>
      <c r="CB21" s="44" t="s">
        <v>354</v>
      </c>
      <c r="CC21" s="29"/>
      <c r="CE21" s="31"/>
      <c r="CF21" s="2" t="s">
        <v>468</v>
      </c>
      <c r="CG21" s="29"/>
      <c r="CH21" s="44" t="s">
        <v>424</v>
      </c>
      <c r="CI21" s="29"/>
      <c r="CJ21" s="42" t="s">
        <v>449</v>
      </c>
      <c r="CK21" s="29" t="s">
        <v>452</v>
      </c>
      <c r="CM21" s="29"/>
      <c r="CN21" s="47" t="s">
        <v>324</v>
      </c>
      <c r="CO21" s="29">
        <v>3</v>
      </c>
      <c r="CP21" s="42" t="s">
        <v>449</v>
      </c>
      <c r="CQ21" s="29" t="s">
        <v>457</v>
      </c>
      <c r="CS21" s="29"/>
      <c r="CT21" s="44" t="s">
        <v>838</v>
      </c>
      <c r="CU21" s="30"/>
      <c r="CV21" s="2" t="s">
        <v>756</v>
      </c>
      <c r="CW21" s="29"/>
      <c r="CX21" s="42" t="s">
        <v>449</v>
      </c>
      <c r="CY21" s="29" t="s">
        <v>452</v>
      </c>
      <c r="CZ21" s="44" t="s">
        <v>324</v>
      </c>
      <c r="DA21" s="29" t="s">
        <v>128</v>
      </c>
      <c r="DB21" s="2" t="s">
        <v>826</v>
      </c>
      <c r="DC21" s="63"/>
      <c r="DD21" s="70" t="s">
        <v>543</v>
      </c>
      <c r="DE21" s="29"/>
      <c r="DF21" s="42" t="s">
        <v>449</v>
      </c>
      <c r="DG21" s="29" t="s">
        <v>452</v>
      </c>
      <c r="DH21" s="44" t="s">
        <v>548</v>
      </c>
      <c r="DI21" s="29" t="s">
        <v>549</v>
      </c>
      <c r="DJ21" s="44" t="s">
        <v>676</v>
      </c>
      <c r="DK21" s="63"/>
      <c r="DL21" s="2" t="s">
        <v>760</v>
      </c>
      <c r="DM21" s="29" t="s">
        <v>553</v>
      </c>
      <c r="DN21" s="2" t="s">
        <v>537</v>
      </c>
      <c r="DO21" s="63"/>
      <c r="DP21" s="2" t="s">
        <v>620</v>
      </c>
      <c r="DQ21" s="63"/>
      <c r="DR21" s="2" t="s">
        <v>173</v>
      </c>
      <c r="DS21" s="29"/>
      <c r="DT21" s="2" t="s">
        <v>42</v>
      </c>
      <c r="DU21" s="29" t="s">
        <v>123</v>
      </c>
      <c r="DV21" s="46"/>
      <c r="DW21" s="29"/>
      <c r="DX21" s="2" t="s">
        <v>721</v>
      </c>
      <c r="DY21" s="29"/>
      <c r="DZ21" s="2" t="s">
        <v>143</v>
      </c>
      <c r="EA21" s="29"/>
      <c r="EC21" s="29"/>
      <c r="ED21" s="50" t="s">
        <v>586</v>
      </c>
      <c r="EE21" s="29"/>
      <c r="EF21" s="2" t="s">
        <v>357</v>
      </c>
      <c r="EG21" s="29"/>
      <c r="EI21" s="29"/>
      <c r="EK21" s="29"/>
      <c r="EL21" s="2" t="s">
        <v>143</v>
      </c>
      <c r="EM21" s="29">
        <v>20</v>
      </c>
      <c r="EN21" s="2" t="s">
        <v>510</v>
      </c>
      <c r="EO21" s="29"/>
      <c r="EP21" s="2" t="s">
        <v>653</v>
      </c>
      <c r="EQ21" s="63">
        <f>3+8+1</f>
        <v>12</v>
      </c>
      <c r="ER21" s="2" t="s">
        <v>562</v>
      </c>
      <c r="ES21" s="63"/>
      <c r="ET21" s="2" t="s">
        <v>863</v>
      </c>
      <c r="EU21" s="29"/>
      <c r="EW21" s="29"/>
      <c r="EX21" s="2" t="s">
        <v>382</v>
      </c>
      <c r="EY21" s="29">
        <v>12</v>
      </c>
      <c r="EZ21" s="30" t="s">
        <v>535</v>
      </c>
      <c r="FA21" s="29"/>
      <c r="FB21" s="30"/>
      <c r="FC21" s="29"/>
    </row>
    <row r="22" spans="1:159" ht="18.75">
      <c r="A22" s="32"/>
      <c r="B22" s="42"/>
      <c r="C22" s="43"/>
      <c r="D22" s="42"/>
      <c r="E22" s="43"/>
      <c r="F22" s="46"/>
      <c r="G22" s="43"/>
      <c r="I22" s="29"/>
      <c r="J22" s="42" t="s">
        <v>820</v>
      </c>
      <c r="K22" s="31"/>
      <c r="L22" s="44" t="s">
        <v>173</v>
      </c>
      <c r="M22" s="29"/>
      <c r="N22" s="59" t="s">
        <v>626</v>
      </c>
      <c r="O22" s="57" t="s">
        <v>627</v>
      </c>
      <c r="P22" s="59" t="s">
        <v>601</v>
      </c>
      <c r="Q22" s="57"/>
      <c r="R22" s="44"/>
      <c r="S22" s="29"/>
      <c r="T22" s="44"/>
      <c r="U22" s="29"/>
      <c r="V22" s="44"/>
      <c r="W22" s="29"/>
      <c r="X22" s="44"/>
      <c r="Y22" s="29"/>
      <c r="Z22" s="44" t="s">
        <v>657</v>
      </c>
      <c r="AA22" s="29"/>
      <c r="AB22" s="44" t="s">
        <v>559</v>
      </c>
      <c r="AC22" s="29" t="s">
        <v>473</v>
      </c>
      <c r="AD22" s="2" t="s">
        <v>881</v>
      </c>
      <c r="AE22" s="29" t="s">
        <v>140</v>
      </c>
      <c r="AF22" s="44"/>
      <c r="AG22" s="29"/>
      <c r="AH22" s="42" t="s">
        <v>42</v>
      </c>
      <c r="AI22" s="29">
        <f>16+1+16</f>
        <v>33</v>
      </c>
      <c r="AJ22" s="44" t="s">
        <v>548</v>
      </c>
      <c r="AK22" s="29" t="s">
        <v>553</v>
      </c>
      <c r="AL22" s="59"/>
      <c r="AM22" s="63"/>
      <c r="AN22" s="42"/>
      <c r="AO22" s="63"/>
      <c r="AP22" s="42"/>
      <c r="AQ22" s="29"/>
      <c r="AR22" s="44" t="s">
        <v>838</v>
      </c>
      <c r="AS22" s="29"/>
      <c r="AT22" s="46" t="s">
        <v>902</v>
      </c>
      <c r="AU22" s="29"/>
      <c r="AV22" s="46"/>
      <c r="AW22" s="29"/>
      <c r="AX22" s="2" t="s">
        <v>802</v>
      </c>
      <c r="AY22" s="29" t="s">
        <v>140</v>
      </c>
      <c r="AZ22" s="2" t="s">
        <v>599</v>
      </c>
      <c r="BA22" s="29"/>
      <c r="BB22" s="46"/>
      <c r="BC22" s="63"/>
      <c r="BD22" s="42" t="s">
        <v>900</v>
      </c>
      <c r="BE22" s="29"/>
      <c r="BF22" s="46" t="s">
        <v>511</v>
      </c>
      <c r="BG22" s="29"/>
      <c r="BH22" s="2" t="s">
        <v>324</v>
      </c>
      <c r="BI22" s="29" t="s">
        <v>147</v>
      </c>
      <c r="BJ22" s="2" t="s">
        <v>318</v>
      </c>
      <c r="BK22" s="29" t="s">
        <v>147</v>
      </c>
      <c r="BL22" s="44" t="s">
        <v>600</v>
      </c>
      <c r="BM22" s="29"/>
      <c r="BN22" s="46"/>
      <c r="BO22" s="29"/>
      <c r="BP22" s="2" t="s">
        <v>846</v>
      </c>
      <c r="BQ22" s="29" t="s">
        <v>130</v>
      </c>
      <c r="BR22" s="2" t="s">
        <v>628</v>
      </c>
      <c r="BS22" s="29"/>
      <c r="BT22" s="2" t="s">
        <v>562</v>
      </c>
      <c r="BU22" s="29"/>
      <c r="BV22" s="44" t="s">
        <v>509</v>
      </c>
      <c r="BW22" s="63"/>
      <c r="BX22" s="42"/>
      <c r="BY22" s="29"/>
      <c r="BZ22" s="2" t="s">
        <v>647</v>
      </c>
      <c r="CA22" s="29"/>
      <c r="CB22" s="2" t="s">
        <v>468</v>
      </c>
      <c r="CC22" s="29"/>
      <c r="CD22" s="42"/>
      <c r="CE22" s="31"/>
      <c r="CF22" s="2" t="s">
        <v>536</v>
      </c>
      <c r="CG22" s="29"/>
      <c r="CH22" s="2" t="s">
        <v>524</v>
      </c>
      <c r="CI22" s="29"/>
      <c r="CJ22" s="2" t="s">
        <v>453</v>
      </c>
      <c r="CK22" s="29"/>
      <c r="CL22" s="44"/>
      <c r="CM22" s="29"/>
      <c r="CN22" s="2" t="s">
        <v>829</v>
      </c>
      <c r="CO22" s="29"/>
      <c r="CP22" s="47" t="s">
        <v>746</v>
      </c>
      <c r="CQ22" s="63"/>
      <c r="CS22" s="29"/>
      <c r="CT22" s="44"/>
      <c r="CU22" s="29"/>
      <c r="CV22" s="2" t="s">
        <v>669</v>
      </c>
      <c r="CW22" s="29"/>
      <c r="CX22" s="51" t="s">
        <v>276</v>
      </c>
      <c r="CY22" s="29">
        <f>12+5</f>
        <v>17</v>
      </c>
      <c r="DA22" s="29"/>
      <c r="DC22" s="63"/>
      <c r="DD22" s="2" t="s">
        <v>544</v>
      </c>
      <c r="DE22" s="29" t="s">
        <v>222</v>
      </c>
      <c r="DF22" s="2" t="s">
        <v>561</v>
      </c>
      <c r="DG22" s="29" t="s">
        <v>480</v>
      </c>
      <c r="DH22" s="2" t="s">
        <v>552</v>
      </c>
      <c r="DI22" s="29" t="s">
        <v>480</v>
      </c>
      <c r="DJ22" s="2" t="s">
        <v>741</v>
      </c>
      <c r="DK22" s="63" t="s">
        <v>742</v>
      </c>
      <c r="DL22" s="42" t="s">
        <v>449</v>
      </c>
      <c r="DM22" s="29" t="s">
        <v>457</v>
      </c>
      <c r="DN22" s="59" t="s">
        <v>557</v>
      </c>
      <c r="DO22" s="63" t="s">
        <v>556</v>
      </c>
      <c r="DP22" s="42" t="s">
        <v>143</v>
      </c>
      <c r="DQ22" s="63">
        <v>36</v>
      </c>
      <c r="DR22" s="42"/>
      <c r="DS22" s="29"/>
      <c r="DU22" s="29"/>
      <c r="DW22" s="29"/>
      <c r="DY22" s="29"/>
      <c r="DZ22" s="42" t="s">
        <v>449</v>
      </c>
      <c r="EA22" s="29" t="s">
        <v>360</v>
      </c>
      <c r="EC22" s="29"/>
      <c r="ED22" s="2" t="s">
        <v>562</v>
      </c>
      <c r="EE22" s="29"/>
      <c r="EF22" s="44" t="s">
        <v>440</v>
      </c>
      <c r="EG22" s="29" t="s">
        <v>441</v>
      </c>
      <c r="EH22" s="46"/>
      <c r="EI22" s="29"/>
      <c r="EK22" s="29"/>
      <c r="EL22" s="44" t="s">
        <v>517</v>
      </c>
      <c r="EM22" s="29"/>
      <c r="EN22" s="2" t="s">
        <v>172</v>
      </c>
      <c r="EO22" s="29"/>
      <c r="EP22" s="2" t="s">
        <v>647</v>
      </c>
      <c r="EQ22" s="63"/>
      <c r="ER22" s="2" t="s">
        <v>861</v>
      </c>
      <c r="ES22" s="63"/>
      <c r="EU22" s="29"/>
      <c r="EV22" s="46"/>
      <c r="EW22" s="29"/>
      <c r="EX22" s="2" t="s">
        <v>425</v>
      </c>
      <c r="EY22" s="29" t="s">
        <v>426</v>
      </c>
      <c r="EZ22" s="44" t="s">
        <v>601</v>
      </c>
      <c r="FA22" s="29"/>
      <c r="FB22" s="30"/>
      <c r="FC22" s="29"/>
    </row>
    <row r="23" spans="1:159" ht="18.75">
      <c r="A23" s="32"/>
      <c r="B23" s="42"/>
      <c r="C23" s="43"/>
      <c r="D23" s="42"/>
      <c r="E23" s="43"/>
      <c r="F23" s="46"/>
      <c r="G23" s="43"/>
      <c r="H23" s="46"/>
      <c r="I23" s="29"/>
      <c r="J23" s="44"/>
      <c r="K23" s="31"/>
      <c r="L23" s="44" t="s">
        <v>803</v>
      </c>
      <c r="M23" s="29" t="s">
        <v>126</v>
      </c>
      <c r="N23" s="42" t="s">
        <v>600</v>
      </c>
      <c r="O23" s="29"/>
      <c r="P23" s="59" t="s">
        <v>628</v>
      </c>
      <c r="Q23" s="57" t="s">
        <v>631</v>
      </c>
      <c r="R23" s="44"/>
      <c r="S23" s="29"/>
      <c r="T23" s="44"/>
      <c r="U23" s="29"/>
      <c r="V23" s="46"/>
      <c r="W23" s="29"/>
      <c r="X23" s="44"/>
      <c r="Y23" s="29"/>
      <c r="Z23" s="44" t="s">
        <v>710</v>
      </c>
      <c r="AA23" s="29" t="s">
        <v>711</v>
      </c>
      <c r="AB23" s="44" t="s">
        <v>276</v>
      </c>
      <c r="AC23" s="29" t="s">
        <v>333</v>
      </c>
      <c r="AD23" s="42" t="s">
        <v>449</v>
      </c>
      <c r="AE23" s="29" t="s">
        <v>457</v>
      </c>
      <c r="AF23" s="44"/>
      <c r="AG23" s="29"/>
      <c r="AH23" s="44" t="s">
        <v>514</v>
      </c>
      <c r="AI23" s="29"/>
      <c r="AJ23" s="44" t="s">
        <v>600</v>
      </c>
      <c r="AK23" s="29"/>
      <c r="AL23" s="61"/>
      <c r="AM23" s="63"/>
      <c r="AN23" s="42"/>
      <c r="AO23" s="63"/>
      <c r="AP23" s="42"/>
      <c r="AQ23" s="29"/>
      <c r="AR23" s="44" t="s">
        <v>803</v>
      </c>
      <c r="AS23" s="29" t="s">
        <v>325</v>
      </c>
      <c r="AT23" s="2" t="s">
        <v>903</v>
      </c>
      <c r="AU23" s="29"/>
      <c r="AW23" s="29"/>
      <c r="AY23" s="29"/>
      <c r="AZ23" s="2" t="s">
        <v>803</v>
      </c>
      <c r="BA23" s="29" t="s">
        <v>325</v>
      </c>
      <c r="BC23" s="63"/>
      <c r="BD23" s="2" t="s">
        <v>615</v>
      </c>
      <c r="BE23" s="29"/>
      <c r="BF23" s="2" t="s">
        <v>562</v>
      </c>
      <c r="BG23" s="29"/>
      <c r="BI23" s="29"/>
      <c r="BK23" s="29"/>
      <c r="BL23" s="2" t="s">
        <v>324</v>
      </c>
      <c r="BM23" s="29" t="s">
        <v>325</v>
      </c>
      <c r="BO23" s="29"/>
      <c r="BQ23" s="29"/>
      <c r="BR23" s="2" t="s">
        <v>719</v>
      </c>
      <c r="BS23" s="29"/>
      <c r="BT23" s="44" t="s">
        <v>601</v>
      </c>
      <c r="BU23" s="29"/>
      <c r="BV23" s="52"/>
      <c r="BW23" s="63"/>
      <c r="BY23" s="29"/>
      <c r="BZ23" s="2" t="s">
        <v>748</v>
      </c>
      <c r="CA23" s="29"/>
      <c r="CB23" s="2" t="s">
        <v>501</v>
      </c>
      <c r="CC23" s="29"/>
      <c r="CE23" s="31"/>
      <c r="CF23" s="2" t="s">
        <v>578</v>
      </c>
      <c r="CG23" s="29"/>
      <c r="CH23" s="2" t="s">
        <v>562</v>
      </c>
      <c r="CI23" s="29"/>
      <c r="CJ23" s="44" t="s">
        <v>534</v>
      </c>
      <c r="CK23" s="29"/>
      <c r="CL23" s="44"/>
      <c r="CM23" s="29"/>
      <c r="CO23" s="29"/>
      <c r="CP23" s="44" t="s">
        <v>875</v>
      </c>
      <c r="CQ23" s="63" t="s">
        <v>325</v>
      </c>
      <c r="CS23" s="29"/>
      <c r="CT23" s="44"/>
      <c r="CU23" s="29"/>
      <c r="CW23" s="29"/>
      <c r="CX23" s="2" t="s">
        <v>623</v>
      </c>
      <c r="CY23" s="29"/>
      <c r="DA23" s="29"/>
      <c r="DC23" s="63"/>
      <c r="DD23" s="2" t="s">
        <v>324</v>
      </c>
      <c r="DE23" s="29" t="s">
        <v>568</v>
      </c>
      <c r="DF23" s="59" t="s">
        <v>667</v>
      </c>
      <c r="DG23" s="57" t="s">
        <v>668</v>
      </c>
      <c r="DH23" s="49" t="s">
        <v>550</v>
      </c>
      <c r="DI23" s="29" t="s">
        <v>554</v>
      </c>
      <c r="DJ23" s="2" t="s">
        <v>815</v>
      </c>
      <c r="DK23" s="63" t="s">
        <v>123</v>
      </c>
      <c r="DL23" s="42" t="s">
        <v>540</v>
      </c>
      <c r="DM23" s="29"/>
      <c r="DN23" s="2" t="s">
        <v>596</v>
      </c>
      <c r="DO23" s="63"/>
      <c r="DP23" s="2" t="s">
        <v>816</v>
      </c>
      <c r="DQ23" s="63" t="s">
        <v>817</v>
      </c>
      <c r="DS23" s="29"/>
      <c r="DU23" s="29"/>
      <c r="DW23" s="29"/>
      <c r="DY23" s="29"/>
      <c r="DZ23" s="2" t="s">
        <v>539</v>
      </c>
      <c r="EA23" s="29"/>
      <c r="EC23" s="29"/>
      <c r="ED23" s="2" t="s">
        <v>803</v>
      </c>
      <c r="EE23" s="29" t="s">
        <v>126</v>
      </c>
      <c r="EF23" s="42" t="s">
        <v>449</v>
      </c>
      <c r="EG23" s="29" t="s">
        <v>360</v>
      </c>
      <c r="EI23" s="29"/>
      <c r="EK23" s="29"/>
      <c r="EL23" s="2" t="s">
        <v>555</v>
      </c>
      <c r="EM23" s="29" t="s">
        <v>480</v>
      </c>
      <c r="EN23" s="2" t="s">
        <v>562</v>
      </c>
      <c r="EO23" s="29"/>
      <c r="EP23" s="2" t="s">
        <v>803</v>
      </c>
      <c r="EQ23" s="63" t="s">
        <v>126</v>
      </c>
      <c r="ER23" s="2" t="s">
        <v>862</v>
      </c>
      <c r="ES23" s="63" t="s">
        <v>161</v>
      </c>
      <c r="EU23" s="29"/>
      <c r="EW23" s="29"/>
      <c r="EX23" s="2" t="s">
        <v>427</v>
      </c>
      <c r="EY23" s="29"/>
      <c r="EZ23" s="30" t="s">
        <v>602</v>
      </c>
      <c r="FA23" s="29"/>
      <c r="FB23" s="39"/>
      <c r="FC23" s="29"/>
    </row>
    <row r="24" spans="1:159" ht="18.75">
      <c r="A24" s="32"/>
      <c r="B24" s="42"/>
      <c r="C24" s="43"/>
      <c r="D24" s="46"/>
      <c r="E24" s="43"/>
      <c r="F24" s="46"/>
      <c r="G24" s="43"/>
      <c r="I24" s="29"/>
      <c r="J24" s="42"/>
      <c r="K24" s="31"/>
      <c r="L24" s="42"/>
      <c r="M24" s="29"/>
      <c r="N24" s="59" t="s">
        <v>276</v>
      </c>
      <c r="O24" s="57" t="s">
        <v>333</v>
      </c>
      <c r="P24" s="59" t="s">
        <v>665</v>
      </c>
      <c r="Q24" s="57"/>
      <c r="R24" s="44"/>
      <c r="S24" s="29"/>
      <c r="T24" s="44"/>
      <c r="U24" s="29"/>
      <c r="V24" s="44"/>
      <c r="W24" s="29"/>
      <c r="X24" s="44"/>
      <c r="Y24" s="29"/>
      <c r="Z24" s="2" t="s">
        <v>145</v>
      </c>
      <c r="AA24" s="29" t="s">
        <v>732</v>
      </c>
      <c r="AB24" s="44" t="s">
        <v>600</v>
      </c>
      <c r="AC24" s="29"/>
      <c r="AD24" s="44" t="s">
        <v>533</v>
      </c>
      <c r="AE24" s="29"/>
      <c r="AF24" s="44"/>
      <c r="AG24" s="29"/>
      <c r="AH24" s="44" t="s">
        <v>590</v>
      </c>
      <c r="AI24" s="29" t="s">
        <v>147</v>
      </c>
      <c r="AJ24" s="42" t="s">
        <v>879</v>
      </c>
      <c r="AK24" s="29"/>
      <c r="AL24" s="59"/>
      <c r="AM24" s="63"/>
      <c r="AN24" s="42"/>
      <c r="AO24" s="63"/>
      <c r="AP24" s="42"/>
      <c r="AQ24" s="29"/>
      <c r="AR24" s="44" t="s">
        <v>877</v>
      </c>
      <c r="AS24" s="29" t="s">
        <v>823</v>
      </c>
      <c r="AT24" s="2" t="s">
        <v>904</v>
      </c>
      <c r="AU24" s="29"/>
      <c r="AW24" s="29"/>
      <c r="AY24" s="29"/>
      <c r="BA24" s="29"/>
      <c r="BC24" s="63"/>
      <c r="BD24" s="2" t="s">
        <v>562</v>
      </c>
      <c r="BE24" s="29"/>
      <c r="BF24" s="44" t="s">
        <v>600</v>
      </c>
      <c r="BG24" s="29"/>
      <c r="BH24" s="44"/>
      <c r="BI24" s="29"/>
      <c r="BJ24" s="46"/>
      <c r="BK24" s="29"/>
      <c r="BM24" s="29"/>
      <c r="BO24" s="29"/>
      <c r="BQ24" s="29"/>
      <c r="BR24" s="2" t="s">
        <v>890</v>
      </c>
      <c r="BS24" s="29"/>
      <c r="BT24" s="42" t="s">
        <v>647</v>
      </c>
      <c r="BU24" s="29"/>
      <c r="BV24" s="44"/>
      <c r="BW24" s="63"/>
      <c r="BY24" s="29"/>
      <c r="BZ24" s="2" t="s">
        <v>758</v>
      </c>
      <c r="CA24" s="29" t="s">
        <v>547</v>
      </c>
      <c r="CB24" s="2" t="s">
        <v>562</v>
      </c>
      <c r="CC24" s="29"/>
      <c r="CE24" s="31"/>
      <c r="CF24" s="44" t="s">
        <v>649</v>
      </c>
      <c r="CG24" s="29" t="s">
        <v>123</v>
      </c>
      <c r="CH24" s="2" t="s">
        <v>650</v>
      </c>
      <c r="CI24" s="29"/>
      <c r="CJ24" s="2" t="s">
        <v>834</v>
      </c>
      <c r="CK24" s="29">
        <v>8</v>
      </c>
      <c r="CL24" s="44"/>
      <c r="CM24" s="29"/>
      <c r="CO24" s="29"/>
      <c r="CP24" s="44" t="s">
        <v>279</v>
      </c>
      <c r="CQ24" s="63"/>
      <c r="CS24" s="29"/>
      <c r="CT24" s="44"/>
      <c r="CU24" s="29"/>
      <c r="CW24" s="29"/>
      <c r="CX24" s="42" t="s">
        <v>145</v>
      </c>
      <c r="CY24" s="29" t="s">
        <v>728</v>
      </c>
      <c r="DA24" s="29"/>
      <c r="DC24" s="63"/>
      <c r="DD24" s="2" t="s">
        <v>318</v>
      </c>
      <c r="DE24" s="29" t="s">
        <v>65</v>
      </c>
      <c r="DF24" s="2" t="s">
        <v>324</v>
      </c>
      <c r="DG24" s="29" t="s">
        <v>126</v>
      </c>
      <c r="DH24" s="2" t="s">
        <v>650</v>
      </c>
      <c r="DI24" s="29"/>
      <c r="DJ24" s="2" t="s">
        <v>77</v>
      </c>
      <c r="DK24" s="63"/>
      <c r="DL24" s="2" t="s">
        <v>544</v>
      </c>
      <c r="DM24" s="29" t="s">
        <v>545</v>
      </c>
      <c r="DN24" s="44" t="s">
        <v>601</v>
      </c>
      <c r="DO24" s="63"/>
      <c r="DP24" s="2" t="s">
        <v>173</v>
      </c>
      <c r="DQ24" s="63"/>
      <c r="DS24" s="29"/>
      <c r="DU24" s="29"/>
      <c r="DW24" s="29"/>
      <c r="DX24" s="30"/>
      <c r="DZ24" s="2" t="s">
        <v>562</v>
      </c>
      <c r="EA24" s="29"/>
      <c r="EC24" s="29"/>
      <c r="ED24" s="2" t="s">
        <v>894</v>
      </c>
      <c r="EE24" s="29" t="s">
        <v>125</v>
      </c>
      <c r="EF24" s="44" t="s">
        <v>622</v>
      </c>
      <c r="EG24" s="29"/>
      <c r="EI24" s="29"/>
      <c r="EK24" s="29"/>
      <c r="EL24" s="44" t="s">
        <v>601</v>
      </c>
      <c r="EM24" s="29"/>
      <c r="EO24" s="29"/>
      <c r="EQ24" s="63"/>
      <c r="ER24" s="42"/>
      <c r="ES24" s="63"/>
      <c r="EU24" s="29"/>
      <c r="EW24" s="29"/>
      <c r="EX24" s="2" t="s">
        <v>651</v>
      </c>
      <c r="EY24" s="29">
        <f>6+10</f>
        <v>16</v>
      </c>
      <c r="EZ24" s="2" t="s">
        <v>42</v>
      </c>
      <c r="FA24" s="29">
        <f>1+4+2+7</f>
        <v>14</v>
      </c>
      <c r="FB24" s="30"/>
      <c r="FC24" s="29"/>
    </row>
    <row r="25" spans="1:159" ht="18.75">
      <c r="A25" s="32"/>
      <c r="B25" s="42"/>
      <c r="C25" s="43"/>
      <c r="D25" s="42"/>
      <c r="E25" s="43"/>
      <c r="G25" s="43"/>
      <c r="H25" s="42"/>
      <c r="I25" s="29"/>
      <c r="K25" s="31"/>
      <c r="L25" s="44"/>
      <c r="M25" s="29"/>
      <c r="N25" s="59" t="s">
        <v>546</v>
      </c>
      <c r="O25" s="57" t="s">
        <v>547</v>
      </c>
      <c r="P25" s="2" t="s">
        <v>173</v>
      </c>
      <c r="R25" s="44"/>
      <c r="S25" s="29"/>
      <c r="T25" s="44"/>
      <c r="U25" s="29"/>
      <c r="V25" s="44"/>
      <c r="W25" s="29"/>
      <c r="X25" s="44"/>
      <c r="Y25" s="29"/>
      <c r="Z25" s="44" t="s">
        <v>864</v>
      </c>
      <c r="AA25" s="29"/>
      <c r="AB25" s="44" t="s">
        <v>658</v>
      </c>
      <c r="AC25" s="29" t="s">
        <v>122</v>
      </c>
      <c r="AD25" s="2" t="s">
        <v>42</v>
      </c>
      <c r="AE25" s="29">
        <f>16+16</f>
        <v>32</v>
      </c>
      <c r="AF25" s="44"/>
      <c r="AG25" s="29"/>
      <c r="AH25" s="44" t="s">
        <v>324</v>
      </c>
      <c r="AI25" s="29" t="s">
        <v>126</v>
      </c>
      <c r="AJ25" s="44"/>
      <c r="AK25" s="29"/>
      <c r="AL25" s="59"/>
      <c r="AM25" s="63"/>
      <c r="AN25" s="42"/>
      <c r="AO25" s="63"/>
      <c r="AP25" s="42"/>
      <c r="AQ25" s="29"/>
      <c r="AR25" s="44"/>
      <c r="AS25" s="29"/>
      <c r="AU25" s="29"/>
      <c r="AW25" s="29"/>
      <c r="AY25" s="29"/>
      <c r="BA25" s="29"/>
      <c r="BC25" s="63"/>
      <c r="BD25" s="44" t="s">
        <v>600</v>
      </c>
      <c r="BE25" s="29"/>
      <c r="BG25" s="29"/>
      <c r="BI25" s="29"/>
      <c r="BK25" s="29"/>
      <c r="BM25" s="29"/>
      <c r="BO25" s="29"/>
      <c r="BQ25" s="29"/>
      <c r="BR25" s="2" t="s">
        <v>324</v>
      </c>
      <c r="BS25" s="29" t="s">
        <v>122</v>
      </c>
      <c r="BT25" s="2" t="s">
        <v>357</v>
      </c>
      <c r="BU25" s="29"/>
      <c r="BV25" s="44"/>
      <c r="BW25" s="63"/>
      <c r="BY25" s="29"/>
      <c r="BZ25" s="2" t="s">
        <v>851</v>
      </c>
      <c r="CA25" s="29" t="s">
        <v>147</v>
      </c>
      <c r="CB25" s="2" t="s">
        <v>647</v>
      </c>
      <c r="CC25" s="29"/>
      <c r="CE25" s="31"/>
      <c r="CF25" s="2" t="s">
        <v>650</v>
      </c>
      <c r="CG25" s="29"/>
      <c r="CH25" s="44" t="s">
        <v>744</v>
      </c>
      <c r="CI25" s="29"/>
      <c r="CK25" s="29"/>
      <c r="CL25" s="44"/>
      <c r="CM25" s="29"/>
      <c r="CN25" s="47"/>
      <c r="CO25" s="29"/>
      <c r="CP25" s="44" t="s">
        <v>876</v>
      </c>
      <c r="CQ25" s="63"/>
      <c r="CS25" s="29"/>
      <c r="CU25" s="29"/>
      <c r="CW25" s="29"/>
      <c r="CX25" s="44" t="s">
        <v>829</v>
      </c>
      <c r="CY25" s="29"/>
      <c r="CZ25" s="44"/>
      <c r="DA25" s="29"/>
      <c r="DC25" s="63"/>
      <c r="DE25" s="29"/>
      <c r="DF25" s="2" t="s">
        <v>318</v>
      </c>
      <c r="DG25" s="29" t="s">
        <v>126</v>
      </c>
      <c r="DH25" s="2" t="s">
        <v>318</v>
      </c>
      <c r="DI25" s="29" t="s">
        <v>325</v>
      </c>
      <c r="DK25" s="63"/>
      <c r="DL25" s="2" t="s">
        <v>550</v>
      </c>
      <c r="DM25" s="29" t="s">
        <v>551</v>
      </c>
      <c r="DN25" s="30" t="s">
        <v>602</v>
      </c>
      <c r="DO25" s="63"/>
      <c r="DQ25" s="63"/>
      <c r="DS25" s="29"/>
      <c r="DU25" s="29"/>
      <c r="DW25" s="29"/>
      <c r="DY25" s="29"/>
      <c r="DZ25" s="2" t="s">
        <v>134</v>
      </c>
      <c r="EA25" s="29"/>
      <c r="EC25" s="29"/>
      <c r="ED25" s="2" t="s">
        <v>173</v>
      </c>
      <c r="EE25" s="29"/>
      <c r="EF25" s="52" t="s">
        <v>587</v>
      </c>
      <c r="EG25" s="29"/>
      <c r="EI25" s="29"/>
      <c r="EK25" s="29"/>
      <c r="EL25" s="2" t="s">
        <v>670</v>
      </c>
      <c r="EM25" s="29"/>
      <c r="EO25" s="29"/>
      <c r="EQ25" s="63"/>
      <c r="ES25" s="63"/>
      <c r="EU25" s="29"/>
      <c r="EW25" s="29"/>
      <c r="EX25" s="30" t="s">
        <v>616</v>
      </c>
      <c r="EY25" s="29"/>
      <c r="EZ25" s="2" t="s">
        <v>735</v>
      </c>
      <c r="FA25" s="29">
        <v>2</v>
      </c>
      <c r="FB25" s="30"/>
      <c r="FC25" s="29"/>
    </row>
    <row r="26" spans="1:159" ht="18.75">
      <c r="A26" s="32"/>
      <c r="B26" s="42"/>
      <c r="C26" s="43"/>
      <c r="D26" s="42"/>
      <c r="E26" s="43"/>
      <c r="F26" s="46"/>
      <c r="G26" s="43"/>
      <c r="H26" s="42"/>
      <c r="I26" s="29"/>
      <c r="J26" s="44"/>
      <c r="K26" s="31"/>
      <c r="L26" s="42"/>
      <c r="M26" s="29"/>
      <c r="N26" s="49" t="s">
        <v>550</v>
      </c>
      <c r="O26" s="57" t="s">
        <v>473</v>
      </c>
      <c r="P26" s="59"/>
      <c r="Q26" s="57"/>
      <c r="R26" s="44"/>
      <c r="S26" s="29"/>
      <c r="T26" s="44"/>
      <c r="U26" s="29"/>
      <c r="V26" s="44"/>
      <c r="W26" s="29"/>
      <c r="X26" s="44"/>
      <c r="Y26" s="29"/>
      <c r="Z26" s="44"/>
      <c r="AA26" s="29"/>
      <c r="AB26" s="44" t="s">
        <v>730</v>
      </c>
      <c r="AC26" s="29" t="s">
        <v>147</v>
      </c>
      <c r="AD26" s="44" t="s">
        <v>600</v>
      </c>
      <c r="AE26" s="29"/>
      <c r="AF26" s="44"/>
      <c r="AG26" s="29"/>
      <c r="AH26" s="44"/>
      <c r="AI26" s="29"/>
      <c r="AJ26" s="44"/>
      <c r="AK26" s="29"/>
      <c r="AL26" s="59"/>
      <c r="AM26" s="63"/>
      <c r="AN26" s="42"/>
      <c r="AO26" s="63"/>
      <c r="AP26" s="42"/>
      <c r="AQ26" s="29"/>
      <c r="AR26" s="44"/>
      <c r="AS26" s="29"/>
      <c r="AU26" s="29"/>
      <c r="AW26" s="29"/>
      <c r="AY26" s="29"/>
      <c r="BA26" s="29"/>
      <c r="BC26" s="63"/>
      <c r="BD26" s="42" t="s">
        <v>901</v>
      </c>
      <c r="BE26" s="29"/>
      <c r="BG26" s="29"/>
      <c r="BI26" s="29"/>
      <c r="BK26" s="29"/>
      <c r="BM26" s="29"/>
      <c r="BO26" s="29"/>
      <c r="BP26" s="44"/>
      <c r="BQ26" s="29"/>
      <c r="BS26" s="29"/>
      <c r="BT26" s="2" t="s">
        <v>838</v>
      </c>
      <c r="BU26" s="29"/>
      <c r="BV26" s="44"/>
      <c r="BW26" s="63"/>
      <c r="BY26" s="29"/>
      <c r="CA26" s="29"/>
      <c r="CC26" s="29"/>
      <c r="CE26" s="31"/>
      <c r="CF26" s="2" t="s">
        <v>172</v>
      </c>
      <c r="CG26" s="29"/>
      <c r="CH26" s="44"/>
      <c r="CI26" s="29"/>
      <c r="CK26" s="29"/>
      <c r="CL26" s="44"/>
      <c r="CM26" s="29"/>
      <c r="CN26" s="47"/>
      <c r="CO26" s="29"/>
      <c r="CP26" s="44"/>
      <c r="CQ26" s="63"/>
      <c r="CS26" s="29"/>
      <c r="CT26" s="44"/>
      <c r="CU26" s="29"/>
      <c r="CW26" s="29"/>
      <c r="CX26" s="42"/>
      <c r="CY26" s="29"/>
      <c r="DA26" s="29"/>
      <c r="DC26" s="63"/>
      <c r="DE26" s="29"/>
      <c r="DF26" s="2" t="s">
        <v>77</v>
      </c>
      <c r="DG26" s="29"/>
      <c r="DH26" s="2" t="s">
        <v>864</v>
      </c>
      <c r="DI26" s="29"/>
      <c r="DK26" s="63"/>
      <c r="DL26" s="2" t="s">
        <v>558</v>
      </c>
      <c r="DM26" s="29" t="s">
        <v>549</v>
      </c>
      <c r="DO26" s="63"/>
      <c r="DQ26" s="63"/>
      <c r="DS26" s="29"/>
      <c r="DU26" s="29"/>
      <c r="DW26" s="29"/>
      <c r="DY26" s="29"/>
      <c r="DZ26" s="2" t="s">
        <v>803</v>
      </c>
      <c r="EA26" s="29" t="s">
        <v>128</v>
      </c>
      <c r="EC26" s="29"/>
      <c r="EE26" s="29"/>
      <c r="EF26" s="2" t="s">
        <v>562</v>
      </c>
      <c r="EG26" s="29"/>
      <c r="EI26" s="29"/>
      <c r="EK26" s="29"/>
      <c r="EL26" s="2" t="s">
        <v>562</v>
      </c>
      <c r="EM26" s="29"/>
      <c r="EO26" s="29"/>
      <c r="EQ26" s="63"/>
      <c r="ES26" s="63"/>
      <c r="EU26" s="29"/>
      <c r="EW26" s="29"/>
      <c r="EX26" s="30" t="s">
        <v>526</v>
      </c>
      <c r="EY26" s="29"/>
      <c r="EZ26" s="30" t="s">
        <v>324</v>
      </c>
      <c r="FA26" s="29" t="s">
        <v>644</v>
      </c>
      <c r="FB26" s="30"/>
      <c r="FC26" s="29"/>
    </row>
    <row r="27" spans="1:159" ht="18.75">
      <c r="A27" s="32"/>
      <c r="B27" s="42"/>
      <c r="C27" s="43"/>
      <c r="D27" s="46"/>
      <c r="E27" s="43"/>
      <c r="F27" s="46"/>
      <c r="G27" s="43"/>
      <c r="H27" s="42"/>
      <c r="I27" s="29"/>
      <c r="J27" s="44"/>
      <c r="K27" s="31"/>
      <c r="L27" s="42"/>
      <c r="M27" s="29"/>
      <c r="N27" s="59" t="s">
        <v>560</v>
      </c>
      <c r="O27" s="57" t="s">
        <v>547</v>
      </c>
      <c r="P27" s="59"/>
      <c r="Q27" s="57"/>
      <c r="R27" s="44"/>
      <c r="S27" s="29"/>
      <c r="T27" s="44"/>
      <c r="U27" s="29"/>
      <c r="V27" s="44"/>
      <c r="W27" s="29"/>
      <c r="X27" s="44"/>
      <c r="Y27" s="29"/>
      <c r="Z27" s="44"/>
      <c r="AA27" s="29"/>
      <c r="AB27" s="44" t="s">
        <v>301</v>
      </c>
      <c r="AC27" s="29"/>
      <c r="AD27" s="44" t="s">
        <v>803</v>
      </c>
      <c r="AE27" s="29" t="s">
        <v>882</v>
      </c>
      <c r="AF27" s="44"/>
      <c r="AG27" s="29"/>
      <c r="AH27" s="44"/>
      <c r="AI27" s="29"/>
      <c r="AJ27" s="44"/>
      <c r="AK27" s="29"/>
      <c r="AL27" s="59"/>
      <c r="AM27" s="63"/>
      <c r="AN27" s="42"/>
      <c r="AO27" s="63"/>
      <c r="AP27" s="42"/>
      <c r="AQ27" s="29"/>
      <c r="AR27" s="44"/>
      <c r="AS27" s="29"/>
      <c r="AU27" s="29"/>
      <c r="AW27" s="29"/>
      <c r="AY27" s="29"/>
      <c r="BA27" s="29"/>
      <c r="BC27" s="63"/>
      <c r="BD27" s="2" t="s">
        <v>875</v>
      </c>
      <c r="BE27" s="29" t="s">
        <v>128</v>
      </c>
      <c r="BG27" s="29"/>
      <c r="BI27" s="29"/>
      <c r="BK27" s="29"/>
      <c r="BM27" s="29"/>
      <c r="BO27" s="29"/>
      <c r="BQ27" s="29"/>
      <c r="BS27" s="29"/>
      <c r="BT27" s="2" t="s">
        <v>803</v>
      </c>
      <c r="BU27" s="29" t="s">
        <v>817</v>
      </c>
      <c r="BV27" s="44"/>
      <c r="BW27" s="63"/>
      <c r="BY27" s="29"/>
      <c r="BZ27" s="44"/>
      <c r="CA27" s="29"/>
      <c r="CC27" s="29"/>
      <c r="CE27" s="31"/>
      <c r="CG27" s="29"/>
      <c r="CH27" s="44"/>
      <c r="CI27" s="29"/>
      <c r="CK27" s="29"/>
      <c r="CL27" s="44"/>
      <c r="CM27" s="29"/>
      <c r="CN27" s="46"/>
      <c r="CO27" s="29"/>
      <c r="CP27" s="44"/>
      <c r="CQ27" s="63"/>
      <c r="CS27" s="29"/>
      <c r="CT27" s="44"/>
      <c r="CU27" s="29"/>
      <c r="CW27" s="29"/>
      <c r="CX27" s="42"/>
      <c r="CY27" s="29"/>
      <c r="DA27" s="29"/>
      <c r="DC27" s="63"/>
      <c r="DE27" s="29"/>
      <c r="DG27" s="29"/>
      <c r="DH27" s="2" t="s">
        <v>872</v>
      </c>
      <c r="DI27" s="29"/>
      <c r="DK27" s="63"/>
      <c r="DL27" s="2" t="s">
        <v>276</v>
      </c>
      <c r="DM27" s="29">
        <v>2</v>
      </c>
      <c r="DO27" s="63"/>
      <c r="DQ27" s="63"/>
      <c r="DS27" s="29"/>
      <c r="DU27" s="29"/>
      <c r="DW27" s="29"/>
      <c r="DY27" s="29"/>
      <c r="EA27" s="29"/>
      <c r="EC27" s="29"/>
      <c r="EE27" s="29"/>
      <c r="EF27" s="2" t="s">
        <v>628</v>
      </c>
      <c r="EG27" s="29"/>
      <c r="EI27" s="29"/>
      <c r="EK27" s="29"/>
      <c r="EM27" s="29"/>
      <c r="EO27" s="29"/>
      <c r="EQ27" s="63"/>
      <c r="ES27" s="63"/>
      <c r="EU27" s="29"/>
      <c r="EW27" s="29"/>
      <c r="EX27" s="30" t="s">
        <v>582</v>
      </c>
      <c r="EY27" s="29"/>
      <c r="EZ27" s="30" t="s">
        <v>868</v>
      </c>
      <c r="FA27" s="29"/>
      <c r="FB27" s="30"/>
      <c r="FC27" s="29"/>
    </row>
    <row r="28" spans="1:159" ht="18.75">
      <c r="A28" s="32"/>
      <c r="B28" s="42"/>
      <c r="C28" s="43"/>
      <c r="D28" s="42"/>
      <c r="E28" s="43"/>
      <c r="F28" s="46"/>
      <c r="G28" s="43"/>
      <c r="H28" s="42"/>
      <c r="I28" s="29"/>
      <c r="J28" s="44"/>
      <c r="K28" s="31"/>
      <c r="L28" s="42"/>
      <c r="M28" s="29"/>
      <c r="N28" s="44" t="s">
        <v>601</v>
      </c>
      <c r="O28" s="57"/>
      <c r="P28" s="59"/>
      <c r="Q28" s="57"/>
      <c r="R28" s="44"/>
      <c r="S28" s="29"/>
      <c r="T28" s="44"/>
      <c r="U28" s="29"/>
      <c r="V28" s="44"/>
      <c r="W28" s="29"/>
      <c r="X28" s="44"/>
      <c r="Y28" s="29"/>
      <c r="Z28" s="44"/>
      <c r="AA28" s="29"/>
      <c r="AB28" s="44" t="s">
        <v>885</v>
      </c>
      <c r="AC28" s="29" t="s">
        <v>228</v>
      </c>
      <c r="AD28" s="44"/>
      <c r="AE28" s="29"/>
      <c r="AF28" s="44"/>
      <c r="AG28" s="29"/>
      <c r="AH28" s="44"/>
      <c r="AI28" s="29"/>
      <c r="AJ28" s="44"/>
      <c r="AK28" s="29"/>
      <c r="AL28" s="59"/>
      <c r="AM28" s="63"/>
      <c r="AN28" s="42"/>
      <c r="AO28" s="63"/>
      <c r="AP28" s="42"/>
      <c r="AQ28" s="29"/>
      <c r="AR28" s="44"/>
      <c r="AS28" s="29"/>
      <c r="AU28" s="29"/>
      <c r="AW28" s="29"/>
      <c r="AY28" s="29"/>
      <c r="BA28" s="29"/>
      <c r="BC28" s="63"/>
      <c r="BE28" s="29"/>
      <c r="BG28" s="29"/>
      <c r="BI28" s="29"/>
      <c r="BK28" s="29"/>
      <c r="BM28" s="29"/>
      <c r="BO28" s="29"/>
      <c r="BQ28" s="29"/>
      <c r="BS28" s="29"/>
      <c r="BT28" s="2" t="s">
        <v>842</v>
      </c>
      <c r="BU28" s="29"/>
      <c r="BV28" s="44"/>
      <c r="BW28" s="63"/>
      <c r="BY28" s="29"/>
      <c r="CA28" s="29"/>
      <c r="CC28" s="29"/>
      <c r="CE28" s="31"/>
      <c r="CG28" s="29"/>
      <c r="CH28" s="44"/>
      <c r="CI28" s="29"/>
      <c r="CK28" s="29"/>
      <c r="CL28" s="44"/>
      <c r="CM28" s="29"/>
      <c r="CO28" s="29"/>
      <c r="CP28" s="44"/>
      <c r="CQ28" s="63"/>
      <c r="CS28" s="29"/>
      <c r="CT28" s="44"/>
      <c r="CU28" s="29"/>
      <c r="CW28" s="29"/>
      <c r="CX28" s="42"/>
      <c r="CY28" s="29"/>
      <c r="DA28" s="29"/>
      <c r="DC28" s="63"/>
      <c r="DE28" s="29"/>
      <c r="DG28" s="29"/>
      <c r="DI28" s="29"/>
      <c r="DK28" s="63"/>
      <c r="DL28" s="44" t="s">
        <v>600</v>
      </c>
      <c r="DM28" s="29"/>
      <c r="DO28" s="63"/>
      <c r="DQ28" s="63"/>
      <c r="DS28" s="29"/>
      <c r="DU28" s="29"/>
      <c r="DW28" s="29"/>
      <c r="DY28" s="29"/>
      <c r="EA28" s="29"/>
      <c r="EC28" s="29"/>
      <c r="EE28" s="29"/>
      <c r="EF28" s="44" t="s">
        <v>761</v>
      </c>
      <c r="EG28" s="29" t="s">
        <v>549</v>
      </c>
      <c r="EI28" s="29"/>
      <c r="EK28" s="29"/>
      <c r="EM28" s="29"/>
      <c r="EO28" s="29"/>
      <c r="EQ28" s="63"/>
      <c r="ES28" s="63"/>
      <c r="EU28" s="29"/>
      <c r="EW28" s="29"/>
      <c r="EX28" s="30" t="s">
        <v>580</v>
      </c>
      <c r="EY28" s="29" t="s">
        <v>581</v>
      </c>
      <c r="EZ28" s="30" t="s">
        <v>869</v>
      </c>
      <c r="FA28" s="29">
        <v>1</v>
      </c>
      <c r="FB28" s="30"/>
      <c r="FC28" s="29"/>
    </row>
    <row r="29" spans="1:159" s="40" customFormat="1" ht="18.75">
      <c r="A29" s="32">
        <v>4</v>
      </c>
      <c r="B29" s="33" t="s">
        <v>45</v>
      </c>
      <c r="C29" s="34"/>
      <c r="D29" s="33" t="s">
        <v>45</v>
      </c>
      <c r="E29" s="34"/>
      <c r="F29" s="35" t="s">
        <v>45</v>
      </c>
      <c r="G29" s="34"/>
      <c r="H29" s="33" t="s">
        <v>45</v>
      </c>
      <c r="I29" s="36"/>
      <c r="J29" s="37" t="s">
        <v>45</v>
      </c>
      <c r="K29" s="38"/>
      <c r="L29" s="33" t="s">
        <v>45</v>
      </c>
      <c r="M29" s="36"/>
      <c r="N29" s="58" t="s">
        <v>45</v>
      </c>
      <c r="O29" s="56"/>
      <c r="P29" s="58" t="s">
        <v>45</v>
      </c>
      <c r="Q29" s="56"/>
      <c r="R29" s="37" t="s">
        <v>45</v>
      </c>
      <c r="S29" s="36"/>
      <c r="T29" s="37" t="s">
        <v>45</v>
      </c>
      <c r="U29" s="36"/>
      <c r="V29" s="37" t="s">
        <v>45</v>
      </c>
      <c r="W29" s="36"/>
      <c r="X29" s="37" t="s">
        <v>45</v>
      </c>
      <c r="Y29" s="36"/>
      <c r="Z29" s="37" t="s">
        <v>45</v>
      </c>
      <c r="AA29" s="36"/>
      <c r="AB29" s="37" t="s">
        <v>45</v>
      </c>
      <c r="AC29" s="36"/>
      <c r="AD29" s="37" t="s">
        <v>45</v>
      </c>
      <c r="AE29" s="36"/>
      <c r="AF29" s="37" t="s">
        <v>45</v>
      </c>
      <c r="AG29" s="36"/>
      <c r="AH29" s="37" t="s">
        <v>45</v>
      </c>
      <c r="AI29" s="36"/>
      <c r="AJ29" s="37" t="s">
        <v>45</v>
      </c>
      <c r="AK29" s="36"/>
      <c r="AL29" s="58" t="s">
        <v>45</v>
      </c>
      <c r="AM29" s="64"/>
      <c r="AN29" s="33" t="s">
        <v>45</v>
      </c>
      <c r="AO29" s="64"/>
      <c r="AP29" s="33" t="s">
        <v>45</v>
      </c>
      <c r="AQ29" s="36"/>
      <c r="AR29" s="37" t="s">
        <v>45</v>
      </c>
      <c r="AS29" s="36"/>
      <c r="AT29" s="40" t="s">
        <v>45</v>
      </c>
      <c r="AU29" s="36"/>
      <c r="AV29" s="40" t="s">
        <v>45</v>
      </c>
      <c r="AW29" s="36"/>
      <c r="AX29" s="40" t="s">
        <v>45</v>
      </c>
      <c r="AY29" s="36"/>
      <c r="AZ29" s="40" t="s">
        <v>45</v>
      </c>
      <c r="BA29" s="36"/>
      <c r="BB29" s="40" t="s">
        <v>45</v>
      </c>
      <c r="BC29" s="64"/>
      <c r="BD29" s="40" t="s">
        <v>45</v>
      </c>
      <c r="BE29" s="36"/>
      <c r="BF29" s="40" t="s">
        <v>45</v>
      </c>
      <c r="BG29" s="36"/>
      <c r="BH29" s="40" t="s">
        <v>45</v>
      </c>
      <c r="BI29" s="36"/>
      <c r="BJ29" s="40" t="s">
        <v>45</v>
      </c>
      <c r="BK29" s="36"/>
      <c r="BL29" s="40" t="s">
        <v>45</v>
      </c>
      <c r="BM29" s="36"/>
      <c r="BN29" s="40" t="s">
        <v>45</v>
      </c>
      <c r="BO29" s="36"/>
      <c r="BP29" s="40" t="s">
        <v>45</v>
      </c>
      <c r="BQ29" s="36"/>
      <c r="BR29" s="40" t="s">
        <v>45</v>
      </c>
      <c r="BS29" s="36"/>
      <c r="BT29" s="40" t="s">
        <v>45</v>
      </c>
      <c r="BU29" s="36"/>
      <c r="BV29" s="37" t="s">
        <v>45</v>
      </c>
      <c r="BW29" s="64"/>
      <c r="BX29" s="40" t="s">
        <v>45</v>
      </c>
      <c r="BY29" s="36"/>
      <c r="BZ29" s="40" t="s">
        <v>45</v>
      </c>
      <c r="CA29" s="36"/>
      <c r="CB29" s="40" t="s">
        <v>45</v>
      </c>
      <c r="CC29" s="36"/>
      <c r="CD29" s="40" t="s">
        <v>45</v>
      </c>
      <c r="CE29" s="38"/>
      <c r="CF29" s="40" t="s">
        <v>45</v>
      </c>
      <c r="CG29" s="36"/>
      <c r="CH29" s="37" t="s">
        <v>45</v>
      </c>
      <c r="CI29" s="36"/>
      <c r="CJ29" s="40" t="s">
        <v>45</v>
      </c>
      <c r="CK29" s="36"/>
      <c r="CL29" s="37" t="s">
        <v>45</v>
      </c>
      <c r="CM29" s="36"/>
      <c r="CN29" s="40" t="s">
        <v>45</v>
      </c>
      <c r="CO29" s="36"/>
      <c r="CP29" s="37" t="s">
        <v>45</v>
      </c>
      <c r="CQ29" s="64"/>
      <c r="CR29" s="40" t="s">
        <v>45</v>
      </c>
      <c r="CS29" s="36"/>
      <c r="CT29" s="37" t="s">
        <v>45</v>
      </c>
      <c r="CU29" s="36"/>
      <c r="CV29" s="40" t="s">
        <v>45</v>
      </c>
      <c r="CW29" s="36"/>
      <c r="CX29" s="33" t="s">
        <v>45</v>
      </c>
      <c r="CY29" s="36"/>
      <c r="CZ29" s="40" t="s">
        <v>45</v>
      </c>
      <c r="DA29" s="36"/>
      <c r="DB29" s="40" t="s">
        <v>45</v>
      </c>
      <c r="DC29" s="64"/>
      <c r="DD29" s="40" t="s">
        <v>45</v>
      </c>
      <c r="DE29" s="36"/>
      <c r="DF29" s="40" t="s">
        <v>45</v>
      </c>
      <c r="DG29" s="36"/>
      <c r="DH29" s="40" t="s">
        <v>45</v>
      </c>
      <c r="DI29" s="36"/>
      <c r="DJ29" s="40" t="s">
        <v>45</v>
      </c>
      <c r="DK29" s="64"/>
      <c r="DL29" s="40" t="s">
        <v>45</v>
      </c>
      <c r="DM29" s="36"/>
      <c r="DN29" s="40" t="s">
        <v>45</v>
      </c>
      <c r="DO29" s="64"/>
      <c r="DP29" s="40" t="s">
        <v>45</v>
      </c>
      <c r="DQ29" s="64"/>
      <c r="DR29" s="40" t="s">
        <v>45</v>
      </c>
      <c r="DS29" s="36"/>
      <c r="DT29" s="40" t="s">
        <v>45</v>
      </c>
      <c r="DU29" s="36"/>
      <c r="DV29" s="40" t="s">
        <v>45</v>
      </c>
      <c r="DW29" s="36"/>
      <c r="DX29" s="40" t="s">
        <v>45</v>
      </c>
      <c r="DY29" s="36"/>
      <c r="DZ29" s="40" t="s">
        <v>45</v>
      </c>
      <c r="EA29" s="36"/>
      <c r="EB29" s="40" t="s">
        <v>45</v>
      </c>
      <c r="EC29" s="36"/>
      <c r="ED29" s="40" t="s">
        <v>45</v>
      </c>
      <c r="EE29" s="36"/>
      <c r="EF29" s="37" t="s">
        <v>45</v>
      </c>
      <c r="EG29" s="36"/>
      <c r="EH29" s="40" t="s">
        <v>45</v>
      </c>
      <c r="EI29" s="36"/>
      <c r="EJ29" s="40" t="s">
        <v>45</v>
      </c>
      <c r="EK29" s="36"/>
      <c r="EL29" s="40" t="s">
        <v>45</v>
      </c>
      <c r="EM29" s="36"/>
      <c r="EN29" s="40" t="s">
        <v>45</v>
      </c>
      <c r="EO29" s="36"/>
      <c r="EP29" s="40" t="s">
        <v>45</v>
      </c>
      <c r="EQ29" s="64"/>
      <c r="ER29" s="40" t="s">
        <v>45</v>
      </c>
      <c r="ES29" s="64"/>
      <c r="ET29" s="40" t="s">
        <v>45</v>
      </c>
      <c r="EU29" s="36"/>
      <c r="EV29" s="40" t="s">
        <v>45</v>
      </c>
      <c r="EW29" s="36"/>
      <c r="EX29" s="40" t="s">
        <v>45</v>
      </c>
      <c r="EY29" s="36"/>
      <c r="EZ29" s="40" t="s">
        <v>45</v>
      </c>
      <c r="FA29" s="36"/>
      <c r="FB29" s="40" t="s">
        <v>45</v>
      </c>
      <c r="FC29" s="36"/>
    </row>
    <row r="30" spans="1:159" ht="18.75">
      <c r="A30" s="32" t="s">
        <v>37</v>
      </c>
      <c r="B30" s="42" t="s">
        <v>46</v>
      </c>
      <c r="C30" s="43"/>
      <c r="D30" s="42" t="s">
        <v>46</v>
      </c>
      <c r="E30" s="43"/>
      <c r="F30" s="46" t="s">
        <v>46</v>
      </c>
      <c r="G30" s="43"/>
      <c r="H30" s="42" t="s">
        <v>46</v>
      </c>
      <c r="I30" s="29"/>
      <c r="J30" s="44" t="s">
        <v>46</v>
      </c>
      <c r="K30" s="31"/>
      <c r="L30" s="42" t="s">
        <v>46</v>
      </c>
      <c r="M30" s="29"/>
      <c r="N30" s="59" t="s">
        <v>46</v>
      </c>
      <c r="O30" s="57"/>
      <c r="P30" s="59" t="s">
        <v>46</v>
      </c>
      <c r="Q30" s="57"/>
      <c r="R30" s="44" t="s">
        <v>46</v>
      </c>
      <c r="S30" s="29"/>
      <c r="T30" s="44" t="s">
        <v>46</v>
      </c>
      <c r="U30" s="29"/>
      <c r="V30" s="44" t="s">
        <v>46</v>
      </c>
      <c r="W30" s="29"/>
      <c r="X30" s="44" t="s">
        <v>46</v>
      </c>
      <c r="Y30" s="29"/>
      <c r="Z30" s="44" t="s">
        <v>46</v>
      </c>
      <c r="AA30" s="29"/>
      <c r="AB30" s="44" t="s">
        <v>46</v>
      </c>
      <c r="AC30" s="29"/>
      <c r="AD30" s="44" t="s">
        <v>46</v>
      </c>
      <c r="AE30" s="29"/>
      <c r="AF30" s="44" t="s">
        <v>46</v>
      </c>
      <c r="AG30" s="29"/>
      <c r="AH30" s="44" t="s">
        <v>46</v>
      </c>
      <c r="AI30" s="29"/>
      <c r="AJ30" s="44" t="s">
        <v>46</v>
      </c>
      <c r="AK30" s="29"/>
      <c r="AL30" s="59" t="s">
        <v>46</v>
      </c>
      <c r="AM30" s="63"/>
      <c r="AN30" s="42" t="s">
        <v>46</v>
      </c>
      <c r="AO30" s="63"/>
      <c r="AP30" s="42" t="s">
        <v>46</v>
      </c>
      <c r="AQ30" s="29"/>
      <c r="AR30" s="44" t="s">
        <v>46</v>
      </c>
      <c r="AS30" s="29"/>
      <c r="AT30" s="2" t="s">
        <v>46</v>
      </c>
      <c r="AU30" s="29"/>
      <c r="AV30" s="2" t="s">
        <v>46</v>
      </c>
      <c r="AW30" s="29"/>
      <c r="AX30" s="2" t="s">
        <v>46</v>
      </c>
      <c r="AY30" s="29"/>
      <c r="AZ30" s="2" t="s">
        <v>46</v>
      </c>
      <c r="BA30" s="29"/>
      <c r="BB30" s="2" t="s">
        <v>46</v>
      </c>
      <c r="BC30" s="63"/>
      <c r="BD30" s="2" t="s">
        <v>46</v>
      </c>
      <c r="BE30" s="29"/>
      <c r="BF30" s="2" t="s">
        <v>46</v>
      </c>
      <c r="BG30" s="29"/>
      <c r="BH30" s="2" t="s">
        <v>46</v>
      </c>
      <c r="BI30" s="29"/>
      <c r="BJ30" s="2" t="s">
        <v>46</v>
      </c>
      <c r="BK30" s="29"/>
      <c r="BL30" s="2" t="s">
        <v>46</v>
      </c>
      <c r="BM30" s="29"/>
      <c r="BN30" s="2" t="s">
        <v>46</v>
      </c>
      <c r="BO30" s="29"/>
      <c r="BP30" s="2" t="s">
        <v>46</v>
      </c>
      <c r="BQ30" s="29"/>
      <c r="BR30" s="2" t="s">
        <v>46</v>
      </c>
      <c r="BS30" s="29"/>
      <c r="BT30" s="2" t="s">
        <v>46</v>
      </c>
      <c r="BU30" s="29"/>
      <c r="BV30" s="44" t="s">
        <v>46</v>
      </c>
      <c r="BW30" s="63"/>
      <c r="BX30" s="2" t="s">
        <v>46</v>
      </c>
      <c r="BY30" s="29"/>
      <c r="BZ30" s="2" t="s">
        <v>46</v>
      </c>
      <c r="CA30" s="29"/>
      <c r="CB30" s="2" t="s">
        <v>46</v>
      </c>
      <c r="CC30" s="29"/>
      <c r="CD30" s="2" t="s">
        <v>46</v>
      </c>
      <c r="CE30" s="31"/>
      <c r="CF30" s="2" t="s">
        <v>46</v>
      </c>
      <c r="CG30" s="29"/>
      <c r="CH30" s="44" t="s">
        <v>46</v>
      </c>
      <c r="CI30" s="29"/>
      <c r="CJ30" s="2" t="s">
        <v>46</v>
      </c>
      <c r="CK30" s="29"/>
      <c r="CL30" s="44" t="s">
        <v>46</v>
      </c>
      <c r="CM30" s="29"/>
      <c r="CN30" s="2" t="s">
        <v>46</v>
      </c>
      <c r="CO30" s="29"/>
      <c r="CP30" s="44" t="s">
        <v>46</v>
      </c>
      <c r="CQ30" s="63"/>
      <c r="CR30" s="2" t="s">
        <v>46</v>
      </c>
      <c r="CS30" s="29"/>
      <c r="CT30" s="44" t="s">
        <v>46</v>
      </c>
      <c r="CU30" s="29"/>
      <c r="CV30" s="2" t="s">
        <v>46</v>
      </c>
      <c r="CW30" s="29"/>
      <c r="CX30" s="42" t="s">
        <v>46</v>
      </c>
      <c r="CY30" s="29"/>
      <c r="CZ30" s="2" t="s">
        <v>46</v>
      </c>
      <c r="DA30" s="29"/>
      <c r="DB30" s="2" t="s">
        <v>46</v>
      </c>
      <c r="DC30" s="63"/>
      <c r="DD30" s="2" t="s">
        <v>46</v>
      </c>
      <c r="DE30" s="29"/>
      <c r="DF30" s="2" t="s">
        <v>46</v>
      </c>
      <c r="DG30" s="29"/>
      <c r="DH30" s="2" t="s">
        <v>46</v>
      </c>
      <c r="DI30" s="29"/>
      <c r="DJ30" s="2" t="s">
        <v>46</v>
      </c>
      <c r="DK30" s="63"/>
      <c r="DL30" s="2" t="s">
        <v>46</v>
      </c>
      <c r="DM30" s="29"/>
      <c r="DN30" s="2" t="s">
        <v>46</v>
      </c>
      <c r="DO30" s="63"/>
      <c r="DP30" s="2" t="s">
        <v>46</v>
      </c>
      <c r="DQ30" s="63"/>
      <c r="DR30" s="2" t="s">
        <v>46</v>
      </c>
      <c r="DS30" s="29"/>
      <c r="DT30" s="2" t="s">
        <v>46</v>
      </c>
      <c r="DU30" s="29"/>
      <c r="DV30" s="2" t="s">
        <v>46</v>
      </c>
      <c r="DW30" s="29"/>
      <c r="DX30" s="2" t="s">
        <v>46</v>
      </c>
      <c r="DY30" s="29"/>
      <c r="DZ30" s="2" t="s">
        <v>46</v>
      </c>
      <c r="EA30" s="29"/>
      <c r="EB30" s="2" t="s">
        <v>46</v>
      </c>
      <c r="EC30" s="29"/>
      <c r="ED30" s="2" t="s">
        <v>46</v>
      </c>
      <c r="EE30" s="29"/>
      <c r="EF30" s="44" t="s">
        <v>46</v>
      </c>
      <c r="EG30" s="29"/>
      <c r="EH30" s="2" t="s">
        <v>46</v>
      </c>
      <c r="EI30" s="29"/>
      <c r="EJ30" s="2" t="s">
        <v>46</v>
      </c>
      <c r="EK30" s="29"/>
      <c r="EL30" s="2" t="s">
        <v>46</v>
      </c>
      <c r="EM30" s="29"/>
      <c r="EN30" s="2" t="s">
        <v>46</v>
      </c>
      <c r="EO30" s="29"/>
      <c r="EP30" s="2" t="s">
        <v>46</v>
      </c>
      <c r="EQ30" s="63"/>
      <c r="ER30" s="2" t="s">
        <v>46</v>
      </c>
      <c r="ES30" s="63"/>
      <c r="ET30" s="2" t="s">
        <v>46</v>
      </c>
      <c r="EU30" s="29"/>
      <c r="EV30" s="2" t="s">
        <v>46</v>
      </c>
      <c r="EW30" s="29"/>
      <c r="EX30" s="2" t="s">
        <v>46</v>
      </c>
      <c r="EY30" s="29"/>
      <c r="EZ30" s="2" t="s">
        <v>46</v>
      </c>
      <c r="FA30" s="29"/>
      <c r="FB30" s="2" t="s">
        <v>46</v>
      </c>
      <c r="FC30" s="29"/>
    </row>
    <row r="31" spans="1:159" ht="18.75">
      <c r="A31" s="32" t="s">
        <v>37</v>
      </c>
      <c r="B31" s="42" t="s">
        <v>47</v>
      </c>
      <c r="C31" s="43"/>
      <c r="D31" s="42" t="s">
        <v>47</v>
      </c>
      <c r="E31" s="43"/>
      <c r="F31" s="46" t="s">
        <v>47</v>
      </c>
      <c r="G31" s="43"/>
      <c r="H31" s="42" t="s">
        <v>47</v>
      </c>
      <c r="I31" s="29"/>
      <c r="J31" s="44" t="s">
        <v>47</v>
      </c>
      <c r="K31" s="31"/>
      <c r="L31" s="42" t="s">
        <v>47</v>
      </c>
      <c r="M31" s="29"/>
      <c r="N31" s="59" t="s">
        <v>47</v>
      </c>
      <c r="O31" s="57"/>
      <c r="P31" s="59" t="s">
        <v>47</v>
      </c>
      <c r="Q31" s="57"/>
      <c r="R31" s="44" t="s">
        <v>47</v>
      </c>
      <c r="S31" s="29"/>
      <c r="T31" s="44" t="s">
        <v>47</v>
      </c>
      <c r="U31" s="29"/>
      <c r="V31" s="44" t="s">
        <v>47</v>
      </c>
      <c r="W31" s="29"/>
      <c r="X31" s="44" t="s">
        <v>47</v>
      </c>
      <c r="Y31" s="29"/>
      <c r="Z31" s="44" t="s">
        <v>47</v>
      </c>
      <c r="AA31" s="29"/>
      <c r="AB31" s="44" t="s">
        <v>47</v>
      </c>
      <c r="AC31" s="29"/>
      <c r="AD31" s="44" t="s">
        <v>47</v>
      </c>
      <c r="AE31" s="29"/>
      <c r="AF31" s="44" t="s">
        <v>47</v>
      </c>
      <c r="AG31" s="29"/>
      <c r="AH31" s="44" t="s">
        <v>47</v>
      </c>
      <c r="AI31" s="29"/>
      <c r="AJ31" s="44" t="s">
        <v>47</v>
      </c>
      <c r="AK31" s="29"/>
      <c r="AL31" s="59" t="s">
        <v>47</v>
      </c>
      <c r="AM31" s="63"/>
      <c r="AN31" s="42" t="s">
        <v>47</v>
      </c>
      <c r="AO31" s="63"/>
      <c r="AP31" s="42" t="s">
        <v>47</v>
      </c>
      <c r="AQ31" s="29"/>
      <c r="AR31" s="44" t="s">
        <v>47</v>
      </c>
      <c r="AS31" s="29"/>
      <c r="AT31" s="2" t="s">
        <v>47</v>
      </c>
      <c r="AU31" s="29"/>
      <c r="AV31" s="2" t="s">
        <v>47</v>
      </c>
      <c r="AW31" s="29"/>
      <c r="AX31" s="2" t="s">
        <v>47</v>
      </c>
      <c r="AY31" s="29"/>
      <c r="AZ31" s="2" t="s">
        <v>47</v>
      </c>
      <c r="BA31" s="29"/>
      <c r="BB31" s="2" t="s">
        <v>47</v>
      </c>
      <c r="BC31" s="63"/>
      <c r="BD31" s="2" t="s">
        <v>47</v>
      </c>
      <c r="BE31" s="29"/>
      <c r="BF31" s="2" t="s">
        <v>47</v>
      </c>
      <c r="BG31" s="29"/>
      <c r="BH31" s="2" t="s">
        <v>47</v>
      </c>
      <c r="BI31" s="29"/>
      <c r="BJ31" s="2" t="s">
        <v>47</v>
      </c>
      <c r="BK31" s="29"/>
      <c r="BL31" s="2" t="s">
        <v>47</v>
      </c>
      <c r="BM31" s="29"/>
      <c r="BN31" s="2" t="s">
        <v>47</v>
      </c>
      <c r="BO31" s="29"/>
      <c r="BP31" s="2" t="s">
        <v>47</v>
      </c>
      <c r="BQ31" s="29"/>
      <c r="BR31" s="2" t="s">
        <v>47</v>
      </c>
      <c r="BS31" s="29"/>
      <c r="BT31" s="2" t="s">
        <v>47</v>
      </c>
      <c r="BU31" s="29"/>
      <c r="BV31" s="44" t="s">
        <v>47</v>
      </c>
      <c r="BW31" s="63"/>
      <c r="BX31" s="2" t="s">
        <v>47</v>
      </c>
      <c r="BY31" s="29"/>
      <c r="BZ31" s="2" t="s">
        <v>47</v>
      </c>
      <c r="CA31" s="29"/>
      <c r="CB31" s="2" t="s">
        <v>47</v>
      </c>
      <c r="CC31" s="29"/>
      <c r="CD31" s="2" t="s">
        <v>47</v>
      </c>
      <c r="CE31" s="31"/>
      <c r="CF31" s="2" t="s">
        <v>47</v>
      </c>
      <c r="CG31" s="29"/>
      <c r="CH31" s="44" t="s">
        <v>47</v>
      </c>
      <c r="CI31" s="29"/>
      <c r="CJ31" s="2" t="s">
        <v>47</v>
      </c>
      <c r="CK31" s="29"/>
      <c r="CL31" s="44" t="s">
        <v>47</v>
      </c>
      <c r="CM31" s="29"/>
      <c r="CN31" s="2" t="s">
        <v>47</v>
      </c>
      <c r="CO31" s="29"/>
      <c r="CP31" s="44" t="s">
        <v>47</v>
      </c>
      <c r="CQ31" s="63"/>
      <c r="CR31" s="2" t="s">
        <v>47</v>
      </c>
      <c r="CS31" s="29"/>
      <c r="CT31" s="44" t="s">
        <v>47</v>
      </c>
      <c r="CU31" s="29"/>
      <c r="CV31" s="2" t="s">
        <v>47</v>
      </c>
      <c r="CW31" s="29"/>
      <c r="CX31" s="42" t="s">
        <v>47</v>
      </c>
      <c r="CY31" s="29"/>
      <c r="CZ31" s="2" t="s">
        <v>47</v>
      </c>
      <c r="DA31" s="29"/>
      <c r="DB31" s="2" t="s">
        <v>47</v>
      </c>
      <c r="DC31" s="63"/>
      <c r="DD31" s="2" t="s">
        <v>47</v>
      </c>
      <c r="DE31" s="29"/>
      <c r="DF31" s="2" t="s">
        <v>47</v>
      </c>
      <c r="DG31" s="29"/>
      <c r="DH31" s="2" t="s">
        <v>47</v>
      </c>
      <c r="DI31" s="29"/>
      <c r="DJ31" s="2" t="s">
        <v>47</v>
      </c>
      <c r="DK31" s="63"/>
      <c r="DL31" s="2" t="s">
        <v>47</v>
      </c>
      <c r="DM31" s="29"/>
      <c r="DN31" s="2" t="s">
        <v>47</v>
      </c>
      <c r="DO31" s="63"/>
      <c r="DP31" s="2" t="s">
        <v>47</v>
      </c>
      <c r="DQ31" s="63"/>
      <c r="DR31" s="2" t="s">
        <v>47</v>
      </c>
      <c r="DS31" s="29"/>
      <c r="DT31" s="2" t="s">
        <v>47</v>
      </c>
      <c r="DU31" s="29"/>
      <c r="DV31" s="2" t="s">
        <v>47</v>
      </c>
      <c r="DW31" s="29"/>
      <c r="DX31" s="2" t="s">
        <v>47</v>
      </c>
      <c r="DY31" s="29"/>
      <c r="DZ31" s="2" t="s">
        <v>47</v>
      </c>
      <c r="EA31" s="29"/>
      <c r="EB31" s="2" t="s">
        <v>47</v>
      </c>
      <c r="EC31" s="29"/>
      <c r="ED31" s="2" t="s">
        <v>47</v>
      </c>
      <c r="EE31" s="29"/>
      <c r="EF31" s="44" t="s">
        <v>47</v>
      </c>
      <c r="EG31" s="29"/>
      <c r="EH31" s="2" t="s">
        <v>47</v>
      </c>
      <c r="EI31" s="29"/>
      <c r="EJ31" s="2" t="s">
        <v>47</v>
      </c>
      <c r="EK31" s="29"/>
      <c r="EL31" s="2" t="s">
        <v>47</v>
      </c>
      <c r="EM31" s="29"/>
      <c r="EN31" s="2" t="s">
        <v>47</v>
      </c>
      <c r="EO31" s="29"/>
      <c r="EP31" s="2" t="s">
        <v>47</v>
      </c>
      <c r="EQ31" s="63"/>
      <c r="ER31" s="2" t="s">
        <v>47</v>
      </c>
      <c r="ES31" s="63"/>
      <c r="ET31" s="2" t="s">
        <v>47</v>
      </c>
      <c r="EU31" s="29"/>
      <c r="EV31" s="2" t="s">
        <v>47</v>
      </c>
      <c r="EW31" s="29"/>
      <c r="EX31" s="2" t="s">
        <v>47</v>
      </c>
      <c r="EY31" s="29"/>
      <c r="EZ31" s="2" t="s">
        <v>47</v>
      </c>
      <c r="FA31" s="29"/>
      <c r="FB31" s="2" t="s">
        <v>47</v>
      </c>
      <c r="FC31" s="29"/>
    </row>
    <row r="32" spans="1:159" ht="18.75">
      <c r="A32" s="32"/>
      <c r="B32" s="44"/>
      <c r="C32" s="43"/>
      <c r="D32" s="42"/>
      <c r="E32" s="43"/>
      <c r="F32" s="46"/>
      <c r="G32" s="43"/>
      <c r="H32" s="42"/>
      <c r="I32" s="29"/>
      <c r="J32" s="44"/>
      <c r="K32" s="31"/>
      <c r="L32" s="42"/>
      <c r="M32" s="29"/>
      <c r="N32" s="59" t="s">
        <v>635</v>
      </c>
      <c r="O32" s="57" t="s">
        <v>636</v>
      </c>
      <c r="P32" s="59"/>
      <c r="Q32" s="57"/>
      <c r="R32" s="44"/>
      <c r="S32" s="29"/>
      <c r="T32" s="44"/>
      <c r="U32" s="29"/>
      <c r="V32" s="44"/>
      <c r="W32" s="29"/>
      <c r="X32" s="44" t="s">
        <v>639</v>
      </c>
      <c r="Y32" s="29"/>
      <c r="Z32" s="44"/>
      <c r="AA32" s="29"/>
      <c r="AB32" s="44" t="s">
        <v>884</v>
      </c>
      <c r="AC32" s="29" t="s">
        <v>228</v>
      </c>
      <c r="AD32" s="44"/>
      <c r="AE32" s="29"/>
      <c r="AF32" s="44"/>
      <c r="AG32" s="29"/>
      <c r="AH32" s="2" t="s">
        <v>640</v>
      </c>
      <c r="AI32" s="29"/>
      <c r="AJ32" s="2" t="s">
        <v>880</v>
      </c>
      <c r="AK32" s="29"/>
      <c r="AL32" s="59" t="s">
        <v>641</v>
      </c>
      <c r="AM32" s="63"/>
      <c r="AN32" s="42"/>
      <c r="AO32" s="63"/>
      <c r="AP32" s="42"/>
      <c r="AQ32" s="29"/>
      <c r="AR32" s="44"/>
      <c r="AS32" s="29"/>
      <c r="AU32" s="29"/>
      <c r="AV32" s="2" t="s">
        <v>718</v>
      </c>
      <c r="AW32" s="29"/>
      <c r="AX32" s="2" t="s">
        <v>662</v>
      </c>
      <c r="AY32" s="29" t="s">
        <v>585</v>
      </c>
      <c r="AZ32" s="2" t="s">
        <v>393</v>
      </c>
      <c r="BA32" s="29"/>
      <c r="BC32" s="63"/>
      <c r="BE32" s="29"/>
      <c r="BG32" s="29"/>
      <c r="BI32" s="29"/>
      <c r="BK32" s="29"/>
      <c r="BL32" s="2" t="s">
        <v>131</v>
      </c>
      <c r="BM32" s="29" t="s">
        <v>132</v>
      </c>
      <c r="BO32" s="29"/>
      <c r="BP32" s="2" t="s">
        <v>575</v>
      </c>
      <c r="BQ32" s="29" t="s">
        <v>123</v>
      </c>
      <c r="BR32" s="2" t="s">
        <v>337</v>
      </c>
      <c r="BS32" s="29" t="s">
        <v>585</v>
      </c>
      <c r="BU32" s="29"/>
      <c r="BV32" s="44" t="s">
        <v>576</v>
      </c>
      <c r="BW32" s="63">
        <v>1</v>
      </c>
      <c r="BX32" s="2" t="s">
        <v>379</v>
      </c>
      <c r="BY32" s="29"/>
      <c r="BZ32" s="2" t="s">
        <v>648</v>
      </c>
      <c r="CA32" s="29" t="s">
        <v>467</v>
      </c>
      <c r="CC32" s="29"/>
      <c r="CE32" s="31"/>
      <c r="CG32" s="29"/>
      <c r="CH32" s="44" t="s">
        <v>579</v>
      </c>
      <c r="CI32" s="29"/>
      <c r="CK32" s="29"/>
      <c r="CL32" s="44"/>
      <c r="CM32" s="29"/>
      <c r="CN32" s="44"/>
      <c r="CO32" s="29"/>
      <c r="CP32" s="2" t="s">
        <v>367</v>
      </c>
      <c r="CQ32" s="63"/>
      <c r="CS32" s="29"/>
      <c r="CT32" s="44"/>
      <c r="CU32" s="29"/>
      <c r="CW32" s="29"/>
      <c r="CX32" s="42" t="s">
        <v>727</v>
      </c>
      <c r="CY32" s="29"/>
      <c r="DA32" s="29"/>
      <c r="DC32" s="63"/>
      <c r="DE32" s="29"/>
      <c r="DF32" s="2" t="s">
        <v>110</v>
      </c>
      <c r="DG32" s="29" t="s">
        <v>111</v>
      </c>
      <c r="DI32" s="29"/>
      <c r="DK32" s="63"/>
      <c r="DM32" s="29"/>
      <c r="DN32" s="2" t="s">
        <v>170</v>
      </c>
      <c r="DO32" s="63"/>
      <c r="DQ32" s="63"/>
      <c r="DS32" s="29"/>
      <c r="DU32" s="29"/>
      <c r="DW32" s="29"/>
      <c r="DY32" s="29"/>
      <c r="EA32" s="29"/>
      <c r="EC32" s="29"/>
      <c r="EE32" s="29"/>
      <c r="EG32" s="29"/>
      <c r="EH32" s="2" t="s">
        <v>108</v>
      </c>
      <c r="EI32" s="29" t="s">
        <v>92</v>
      </c>
      <c r="EK32" s="29"/>
      <c r="EM32" s="29"/>
      <c r="EO32" s="29"/>
      <c r="EP32" s="2" t="s">
        <v>435</v>
      </c>
      <c r="EQ32" s="63"/>
      <c r="ES32" s="63"/>
      <c r="ET32" s="2" t="s">
        <v>584</v>
      </c>
      <c r="EU32" s="29" t="s">
        <v>147</v>
      </c>
      <c r="EW32" s="29"/>
      <c r="EY32" s="29"/>
      <c r="EZ32" s="30"/>
      <c r="FA32" s="29"/>
      <c r="FB32" s="30"/>
      <c r="FC32" s="29"/>
    </row>
    <row r="33" spans="1:159" s="40" customFormat="1" ht="18.75">
      <c r="A33" s="32">
        <v>5</v>
      </c>
      <c r="B33" s="33" t="s">
        <v>48</v>
      </c>
      <c r="C33" s="34"/>
      <c r="D33" s="33" t="s">
        <v>48</v>
      </c>
      <c r="E33" s="34"/>
      <c r="F33" s="35" t="s">
        <v>48</v>
      </c>
      <c r="G33" s="34"/>
      <c r="H33" s="33" t="s">
        <v>48</v>
      </c>
      <c r="I33" s="36"/>
      <c r="J33" s="37" t="s">
        <v>48</v>
      </c>
      <c r="K33" s="38"/>
      <c r="L33" s="33" t="s">
        <v>48</v>
      </c>
      <c r="M33" s="36"/>
      <c r="N33" s="58" t="s">
        <v>48</v>
      </c>
      <c r="O33" s="56"/>
      <c r="P33" s="58" t="s">
        <v>48</v>
      </c>
      <c r="Q33" s="56"/>
      <c r="R33" s="37" t="s">
        <v>48</v>
      </c>
      <c r="S33" s="36"/>
      <c r="T33" s="37" t="s">
        <v>48</v>
      </c>
      <c r="U33" s="36"/>
      <c r="V33" s="37" t="s">
        <v>48</v>
      </c>
      <c r="W33" s="36"/>
      <c r="X33" s="37" t="s">
        <v>48</v>
      </c>
      <c r="Y33" s="36"/>
      <c r="Z33" s="37" t="s">
        <v>48</v>
      </c>
      <c r="AA33" s="36"/>
      <c r="AB33" s="37" t="s">
        <v>48</v>
      </c>
      <c r="AC33" s="36"/>
      <c r="AD33" s="37" t="s">
        <v>48</v>
      </c>
      <c r="AE33" s="36"/>
      <c r="AF33" s="37" t="s">
        <v>48</v>
      </c>
      <c r="AG33" s="36"/>
      <c r="AH33" s="37" t="s">
        <v>48</v>
      </c>
      <c r="AI33" s="36"/>
      <c r="AJ33" s="37" t="s">
        <v>48</v>
      </c>
      <c r="AK33" s="36"/>
      <c r="AL33" s="58" t="s">
        <v>48</v>
      </c>
      <c r="AM33" s="64"/>
      <c r="AN33" s="33" t="s">
        <v>48</v>
      </c>
      <c r="AO33" s="64"/>
      <c r="AP33" s="33" t="s">
        <v>48</v>
      </c>
      <c r="AQ33" s="36"/>
      <c r="AR33" s="37" t="s">
        <v>48</v>
      </c>
      <c r="AS33" s="36"/>
      <c r="AT33" s="40" t="s">
        <v>48</v>
      </c>
      <c r="AU33" s="36"/>
      <c r="AV33" s="40" t="s">
        <v>48</v>
      </c>
      <c r="AW33" s="36"/>
      <c r="AX33" s="40" t="s">
        <v>48</v>
      </c>
      <c r="AY33" s="36"/>
      <c r="AZ33" s="40" t="s">
        <v>48</v>
      </c>
      <c r="BA33" s="36"/>
      <c r="BB33" s="40" t="s">
        <v>48</v>
      </c>
      <c r="BC33" s="64"/>
      <c r="BD33" s="40" t="s">
        <v>48</v>
      </c>
      <c r="BE33" s="36"/>
      <c r="BF33" s="40" t="s">
        <v>48</v>
      </c>
      <c r="BG33" s="36"/>
      <c r="BH33" s="40" t="s">
        <v>48</v>
      </c>
      <c r="BI33" s="36"/>
      <c r="BJ33" s="40" t="s">
        <v>48</v>
      </c>
      <c r="BK33" s="36"/>
      <c r="BL33" s="40" t="s">
        <v>48</v>
      </c>
      <c r="BM33" s="36"/>
      <c r="BN33" s="40" t="s">
        <v>48</v>
      </c>
      <c r="BO33" s="36"/>
      <c r="BP33" s="40" t="s">
        <v>48</v>
      </c>
      <c r="BQ33" s="36"/>
      <c r="BR33" s="40" t="s">
        <v>48</v>
      </c>
      <c r="BS33" s="36"/>
      <c r="BT33" s="40" t="s">
        <v>48</v>
      </c>
      <c r="BU33" s="36"/>
      <c r="BV33" s="37" t="s">
        <v>48</v>
      </c>
      <c r="BW33" s="64"/>
      <c r="BX33" s="40" t="s">
        <v>48</v>
      </c>
      <c r="BY33" s="36"/>
      <c r="BZ33" s="40" t="s">
        <v>48</v>
      </c>
      <c r="CA33" s="36"/>
      <c r="CB33" s="40" t="s">
        <v>48</v>
      </c>
      <c r="CC33" s="36"/>
      <c r="CD33" s="40" t="s">
        <v>48</v>
      </c>
      <c r="CE33" s="38"/>
      <c r="CF33" s="40" t="s">
        <v>48</v>
      </c>
      <c r="CG33" s="36"/>
      <c r="CH33" s="37" t="s">
        <v>48</v>
      </c>
      <c r="CI33" s="36"/>
      <c r="CJ33" s="40" t="s">
        <v>48</v>
      </c>
      <c r="CK33" s="36"/>
      <c r="CL33" s="37" t="s">
        <v>48</v>
      </c>
      <c r="CM33" s="36"/>
      <c r="CN33" s="40" t="s">
        <v>48</v>
      </c>
      <c r="CO33" s="36"/>
      <c r="CP33" s="37" t="s">
        <v>48</v>
      </c>
      <c r="CQ33" s="64"/>
      <c r="CR33" s="40" t="s">
        <v>48</v>
      </c>
      <c r="CS33" s="36"/>
      <c r="CT33" s="37" t="s">
        <v>48</v>
      </c>
      <c r="CU33" s="36"/>
      <c r="CV33" s="40" t="s">
        <v>48</v>
      </c>
      <c r="CW33" s="36"/>
      <c r="CX33" s="33" t="s">
        <v>48</v>
      </c>
      <c r="CY33" s="36"/>
      <c r="CZ33" s="40" t="s">
        <v>48</v>
      </c>
      <c r="DA33" s="36"/>
      <c r="DB33" s="40" t="s">
        <v>48</v>
      </c>
      <c r="DC33" s="64"/>
      <c r="DD33" s="40" t="s">
        <v>48</v>
      </c>
      <c r="DE33" s="36"/>
      <c r="DF33" s="40" t="s">
        <v>48</v>
      </c>
      <c r="DG33" s="36"/>
      <c r="DH33" s="40" t="s">
        <v>48</v>
      </c>
      <c r="DI33" s="36"/>
      <c r="DJ33" s="40" t="s">
        <v>48</v>
      </c>
      <c r="DK33" s="64"/>
      <c r="DL33" s="40" t="s">
        <v>48</v>
      </c>
      <c r="DM33" s="36"/>
      <c r="DN33" s="40" t="s">
        <v>48</v>
      </c>
      <c r="DO33" s="64"/>
      <c r="DP33" s="40" t="s">
        <v>48</v>
      </c>
      <c r="DQ33" s="64"/>
      <c r="DR33" s="40" t="s">
        <v>48</v>
      </c>
      <c r="DS33" s="36"/>
      <c r="DT33" s="40" t="s">
        <v>48</v>
      </c>
      <c r="DU33" s="36"/>
      <c r="DV33" s="40" t="s">
        <v>48</v>
      </c>
      <c r="DW33" s="36"/>
      <c r="DX33" s="40" t="s">
        <v>48</v>
      </c>
      <c r="DY33" s="36"/>
      <c r="DZ33" s="40" t="s">
        <v>48</v>
      </c>
      <c r="EA33" s="36"/>
      <c r="EB33" s="40" t="s">
        <v>48</v>
      </c>
      <c r="EC33" s="36"/>
      <c r="ED33" s="40" t="s">
        <v>48</v>
      </c>
      <c r="EE33" s="36"/>
      <c r="EF33" s="37" t="s">
        <v>48</v>
      </c>
      <c r="EG33" s="36"/>
      <c r="EH33" s="40" t="s">
        <v>48</v>
      </c>
      <c r="EI33" s="36"/>
      <c r="EJ33" s="40" t="s">
        <v>48</v>
      </c>
      <c r="EK33" s="36"/>
      <c r="EL33" s="40" t="s">
        <v>48</v>
      </c>
      <c r="EM33" s="36"/>
      <c r="EN33" s="40" t="s">
        <v>48</v>
      </c>
      <c r="EO33" s="36"/>
      <c r="EP33" s="40" t="s">
        <v>48</v>
      </c>
      <c r="EQ33" s="64"/>
      <c r="ER33" s="40" t="s">
        <v>48</v>
      </c>
      <c r="ES33" s="64"/>
      <c r="ET33" s="40" t="s">
        <v>48</v>
      </c>
      <c r="EU33" s="36"/>
      <c r="EV33" s="40" t="s">
        <v>48</v>
      </c>
      <c r="EW33" s="36" t="s">
        <v>49</v>
      </c>
      <c r="EX33" s="40" t="s">
        <v>48</v>
      </c>
      <c r="EY33" s="36"/>
      <c r="EZ33" s="40" t="s">
        <v>48</v>
      </c>
      <c r="FA33" s="36"/>
      <c r="FB33" s="40" t="s">
        <v>48</v>
      </c>
      <c r="FC33" s="36"/>
    </row>
    <row r="34" spans="1:159" ht="18.75">
      <c r="A34" s="32"/>
      <c r="B34" s="42" t="s">
        <v>778</v>
      </c>
      <c r="C34" s="43"/>
      <c r="D34" s="2" t="s">
        <v>185</v>
      </c>
      <c r="E34" s="43"/>
      <c r="F34" s="44" t="s">
        <v>268</v>
      </c>
      <c r="G34" s="29"/>
      <c r="H34" s="2" t="s">
        <v>185</v>
      </c>
      <c r="I34" s="29"/>
      <c r="J34" s="44" t="s">
        <v>187</v>
      </c>
      <c r="K34" s="31" t="s">
        <v>188</v>
      </c>
      <c r="L34" s="42" t="s">
        <v>267</v>
      </c>
      <c r="M34" s="29"/>
      <c r="N34" s="59" t="s">
        <v>567</v>
      </c>
      <c r="O34" s="57" t="s">
        <v>568</v>
      </c>
      <c r="P34" s="59" t="s">
        <v>201</v>
      </c>
      <c r="Q34" s="57"/>
      <c r="R34" s="44" t="s">
        <v>156</v>
      </c>
      <c r="S34" s="29" t="s">
        <v>157</v>
      </c>
      <c r="T34" s="2" t="s">
        <v>185</v>
      </c>
      <c r="U34" s="29"/>
      <c r="V34" s="2" t="s">
        <v>205</v>
      </c>
      <c r="W34" s="29"/>
      <c r="X34" s="2" t="s">
        <v>185</v>
      </c>
      <c r="Y34" s="29"/>
      <c r="Z34" s="44" t="s">
        <v>255</v>
      </c>
      <c r="AA34" s="29"/>
      <c r="AB34" s="44" t="s">
        <v>198</v>
      </c>
      <c r="AC34" s="29"/>
      <c r="AD34" s="44" t="s">
        <v>158</v>
      </c>
      <c r="AE34" s="29" t="s">
        <v>159</v>
      </c>
      <c r="AF34" s="44" t="s">
        <v>50</v>
      </c>
      <c r="AG34" s="29" t="s">
        <v>585</v>
      </c>
      <c r="AH34" s="44" t="s">
        <v>254</v>
      </c>
      <c r="AI34" s="29"/>
      <c r="AJ34" s="44" t="s">
        <v>44</v>
      </c>
      <c r="AK34" s="29" t="s">
        <v>98</v>
      </c>
      <c r="AL34" s="60" t="s">
        <v>192</v>
      </c>
      <c r="AM34" s="63"/>
      <c r="AN34" s="2" t="s">
        <v>204</v>
      </c>
      <c r="AO34" s="63"/>
      <c r="AP34" s="2" t="s">
        <v>181</v>
      </c>
      <c r="AQ34" s="29"/>
      <c r="AR34" s="44" t="s">
        <v>304</v>
      </c>
      <c r="AS34" s="29"/>
      <c r="AT34" s="2" t="s">
        <v>185</v>
      </c>
      <c r="AU34" s="29"/>
      <c r="AV34" s="2" t="s">
        <v>185</v>
      </c>
      <c r="AW34" s="29"/>
      <c r="AX34" s="2" t="s">
        <v>185</v>
      </c>
      <c r="AY34" s="29"/>
      <c r="AZ34" s="2" t="s">
        <v>185</v>
      </c>
      <c r="BA34" s="29"/>
      <c r="BB34" s="2" t="s">
        <v>185</v>
      </c>
      <c r="BC34" s="63"/>
      <c r="BD34" s="2" t="s">
        <v>706</v>
      </c>
      <c r="BE34" s="29" t="s">
        <v>105</v>
      </c>
      <c r="BF34" s="2" t="s">
        <v>185</v>
      </c>
      <c r="BG34" s="29"/>
      <c r="BH34" s="42" t="s">
        <v>486</v>
      </c>
      <c r="BI34" s="29"/>
      <c r="BJ34" s="2" t="s">
        <v>185</v>
      </c>
      <c r="BK34" s="29"/>
      <c r="BL34" s="2" t="s">
        <v>202</v>
      </c>
      <c r="BM34" s="29"/>
      <c r="BN34" s="2" t="s">
        <v>185</v>
      </c>
      <c r="BO34" s="29"/>
      <c r="BP34" s="44" t="s">
        <v>201</v>
      </c>
      <c r="BQ34" s="29"/>
      <c r="BR34" s="2" t="s">
        <v>447</v>
      </c>
      <c r="BS34" s="29"/>
      <c r="BT34" s="2" t="s">
        <v>356</v>
      </c>
      <c r="BU34" s="29"/>
      <c r="BV34" s="44" t="s">
        <v>349</v>
      </c>
      <c r="BW34" s="63"/>
      <c r="BX34" s="2" t="s">
        <v>853</v>
      </c>
      <c r="BY34" s="29"/>
      <c r="BZ34" s="44" t="s">
        <v>237</v>
      </c>
      <c r="CA34" s="29" t="s">
        <v>238</v>
      </c>
      <c r="CB34" s="2" t="s">
        <v>177</v>
      </c>
      <c r="CC34" s="29"/>
      <c r="CD34" s="44" t="s">
        <v>848</v>
      </c>
      <c r="CE34" s="31"/>
      <c r="CF34" s="2" t="s">
        <v>278</v>
      </c>
      <c r="CG34" s="29"/>
      <c r="CH34" s="44" t="s">
        <v>201</v>
      </c>
      <c r="CI34" s="29"/>
      <c r="CJ34" s="2" t="s">
        <v>248</v>
      </c>
      <c r="CK34" s="29"/>
      <c r="CL34" s="44" t="s">
        <v>250</v>
      </c>
      <c r="CM34" s="29"/>
      <c r="CN34" s="44" t="s">
        <v>342</v>
      </c>
      <c r="CO34" s="29"/>
      <c r="CP34" s="2" t="s">
        <v>205</v>
      </c>
      <c r="CQ34" s="63"/>
      <c r="CR34" s="2" t="s">
        <v>205</v>
      </c>
      <c r="CS34" s="29"/>
      <c r="CT34" s="44" t="s">
        <v>169</v>
      </c>
      <c r="CU34" s="30"/>
      <c r="CV34" s="2" t="s">
        <v>124</v>
      </c>
      <c r="CW34" s="29" t="s">
        <v>125</v>
      </c>
      <c r="CX34" s="42" t="s">
        <v>96</v>
      </c>
      <c r="CY34" s="29" t="s">
        <v>97</v>
      </c>
      <c r="CZ34" s="2" t="s">
        <v>208</v>
      </c>
      <c r="DA34" s="29"/>
      <c r="DB34" s="2" t="s">
        <v>178</v>
      </c>
      <c r="DC34" s="63" t="s">
        <v>180</v>
      </c>
      <c r="DD34" s="42" t="s">
        <v>251</v>
      </c>
      <c r="DE34" s="29"/>
      <c r="DF34" s="44" t="s">
        <v>201</v>
      </c>
      <c r="DG34" s="30"/>
      <c r="DH34" s="44" t="s">
        <v>195</v>
      </c>
      <c r="DI34" s="29"/>
      <c r="DJ34" s="44" t="s">
        <v>226</v>
      </c>
      <c r="DK34" s="63" t="s">
        <v>227</v>
      </c>
      <c r="DL34" s="2" t="s">
        <v>442</v>
      </c>
      <c r="DM34" s="29" t="s">
        <v>443</v>
      </c>
      <c r="DN34" s="2" t="s">
        <v>95</v>
      </c>
      <c r="DO34" s="63" t="s">
        <v>92</v>
      </c>
      <c r="DP34" s="2" t="s">
        <v>160</v>
      </c>
      <c r="DQ34" s="63" t="s">
        <v>161</v>
      </c>
      <c r="DR34" s="2" t="s">
        <v>185</v>
      </c>
      <c r="DS34" s="29"/>
      <c r="DT34" s="2" t="s">
        <v>178</v>
      </c>
      <c r="DU34" s="29" t="s">
        <v>230</v>
      </c>
      <c r="DV34" s="2" t="s">
        <v>177</v>
      </c>
      <c r="DW34" s="29"/>
      <c r="DX34" s="2" t="s">
        <v>207</v>
      </c>
      <c r="DY34" s="29"/>
      <c r="DZ34" s="2" t="s">
        <v>794</v>
      </c>
      <c r="EA34" s="29"/>
      <c r="EB34" s="2" t="s">
        <v>185</v>
      </c>
      <c r="EC34" s="30"/>
      <c r="ED34" s="44" t="s">
        <v>182</v>
      </c>
      <c r="EE34" s="29" t="s">
        <v>184</v>
      </c>
      <c r="EF34" s="44" t="s">
        <v>99</v>
      </c>
      <c r="EG34" s="29" t="s">
        <v>65</v>
      </c>
      <c r="EH34" s="2" t="s">
        <v>185</v>
      </c>
      <c r="EI34" s="29"/>
      <c r="EJ34" s="2" t="s">
        <v>185</v>
      </c>
      <c r="EK34" s="29"/>
      <c r="EL34" s="44" t="s">
        <v>383</v>
      </c>
      <c r="EN34" s="2" t="s">
        <v>178</v>
      </c>
      <c r="EO34" s="29" t="s">
        <v>193</v>
      </c>
      <c r="EP34" s="2" t="s">
        <v>185</v>
      </c>
      <c r="EQ34" s="63"/>
      <c r="ER34" s="2" t="s">
        <v>185</v>
      </c>
      <c r="ES34" s="63"/>
      <c r="ET34" s="2" t="s">
        <v>185</v>
      </c>
      <c r="EU34" s="29"/>
      <c r="EW34" s="29"/>
      <c r="EX34" s="2" t="s">
        <v>194</v>
      </c>
      <c r="EY34" s="29"/>
      <c r="EZ34" s="2" t="s">
        <v>189</v>
      </c>
      <c r="FA34" s="29" t="s">
        <v>190</v>
      </c>
      <c r="FB34" s="59" t="s">
        <v>678</v>
      </c>
      <c r="FC34" s="29"/>
    </row>
    <row r="35" spans="1:159" ht="18.75">
      <c r="A35" s="53"/>
      <c r="B35" s="42"/>
      <c r="C35" s="43"/>
      <c r="D35" s="2" t="s">
        <v>463</v>
      </c>
      <c r="E35" s="43" t="s">
        <v>232</v>
      </c>
      <c r="F35" s="2" t="s">
        <v>288</v>
      </c>
      <c r="G35" s="43" t="s">
        <v>294</v>
      </c>
      <c r="H35" s="42" t="s">
        <v>267</v>
      </c>
      <c r="I35" s="29"/>
      <c r="J35" s="42" t="s">
        <v>44</v>
      </c>
      <c r="K35" s="31" t="s">
        <v>111</v>
      </c>
      <c r="L35" s="2" t="s">
        <v>346</v>
      </c>
      <c r="M35" s="29"/>
      <c r="N35" s="59" t="s">
        <v>246</v>
      </c>
      <c r="O35" s="57"/>
      <c r="P35" s="59" t="s">
        <v>310</v>
      </c>
      <c r="Q35" s="57"/>
      <c r="R35" s="44" t="s">
        <v>209</v>
      </c>
      <c r="S35" s="29"/>
      <c r="T35" s="44" t="s">
        <v>251</v>
      </c>
      <c r="U35" s="29"/>
      <c r="V35" s="44" t="s">
        <v>253</v>
      </c>
      <c r="W35" s="29"/>
      <c r="X35" s="44" t="s">
        <v>251</v>
      </c>
      <c r="Y35" s="29"/>
      <c r="Z35" s="42" t="s">
        <v>191</v>
      </c>
      <c r="AA35" s="29" t="s">
        <v>179</v>
      </c>
      <c r="AB35" s="2" t="s">
        <v>203</v>
      </c>
      <c r="AC35" s="29"/>
      <c r="AD35" s="44" t="s">
        <v>259</v>
      </c>
      <c r="AE35" s="29"/>
      <c r="AF35" s="2" t="s">
        <v>205</v>
      </c>
      <c r="AG35" s="29"/>
      <c r="AH35" s="44" t="s">
        <v>211</v>
      </c>
      <c r="AI35" s="29"/>
      <c r="AJ35" s="2" t="s">
        <v>262</v>
      </c>
      <c r="AK35" s="29"/>
      <c r="AL35" s="2" t="s">
        <v>204</v>
      </c>
      <c r="AM35" s="63"/>
      <c r="AN35" s="2" t="s">
        <v>302</v>
      </c>
      <c r="AO35" s="63"/>
      <c r="AP35" s="42"/>
      <c r="AQ35" s="29"/>
      <c r="AR35" s="44" t="s">
        <v>302</v>
      </c>
      <c r="AS35" s="29"/>
      <c r="AT35" s="2" t="s">
        <v>239</v>
      </c>
      <c r="AU35" s="29"/>
      <c r="AW35" s="29"/>
      <c r="AY35" s="29"/>
      <c r="AZ35" s="2" t="s">
        <v>197</v>
      </c>
      <c r="BA35" s="29"/>
      <c r="BB35" s="2" t="s">
        <v>323</v>
      </c>
      <c r="BC35" s="63"/>
      <c r="BD35" s="2" t="s">
        <v>185</v>
      </c>
      <c r="BE35" s="29"/>
      <c r="BF35" s="2" t="s">
        <v>268</v>
      </c>
      <c r="BG35" s="29"/>
      <c r="BH35" s="2" t="s">
        <v>278</v>
      </c>
      <c r="BI35" s="29"/>
      <c r="BJ35" s="2" t="s">
        <v>327</v>
      </c>
      <c r="BK35" s="29" t="s">
        <v>686</v>
      </c>
      <c r="BL35" s="2" t="s">
        <v>210</v>
      </c>
      <c r="BM35" s="29"/>
      <c r="BN35" s="2" t="s">
        <v>349</v>
      </c>
      <c r="BO35" s="29"/>
      <c r="BP35" s="2" t="s">
        <v>475</v>
      </c>
      <c r="BQ35" s="29"/>
      <c r="BR35" s="2" t="s">
        <v>50</v>
      </c>
      <c r="BS35" s="29"/>
      <c r="BT35" s="42" t="s">
        <v>478</v>
      </c>
      <c r="BU35" s="29"/>
      <c r="BV35" s="44"/>
      <c r="BW35" s="63"/>
      <c r="BX35" s="42" t="s">
        <v>484</v>
      </c>
      <c r="BY35" s="29"/>
      <c r="BZ35" s="2" t="s">
        <v>285</v>
      </c>
      <c r="CA35" s="29" t="s">
        <v>236</v>
      </c>
      <c r="CB35" s="44" t="s">
        <v>780</v>
      </c>
      <c r="CC35" s="29"/>
      <c r="CD35" s="2" t="s">
        <v>849</v>
      </c>
      <c r="CE35" s="31"/>
      <c r="CF35" s="2" t="s">
        <v>569</v>
      </c>
      <c r="CG35" s="29" t="s">
        <v>437</v>
      </c>
      <c r="CH35" s="44" t="s">
        <v>229</v>
      </c>
      <c r="CI35" s="29"/>
      <c r="CJ35" s="2" t="s">
        <v>396</v>
      </c>
      <c r="CK35" s="29"/>
      <c r="CL35" s="44" t="s">
        <v>347</v>
      </c>
      <c r="CM35" s="29" t="s">
        <v>837</v>
      </c>
      <c r="CO35" s="29"/>
      <c r="CP35" s="44" t="s">
        <v>306</v>
      </c>
      <c r="CQ35" s="63"/>
      <c r="CR35" s="2" t="s">
        <v>342</v>
      </c>
      <c r="CS35" s="29"/>
      <c r="CT35" s="2" t="s">
        <v>218</v>
      </c>
      <c r="CU35" s="29"/>
      <c r="CV35" s="2" t="s">
        <v>208</v>
      </c>
      <c r="CW35" s="29"/>
      <c r="CX35" s="42" t="s">
        <v>403</v>
      </c>
      <c r="CY35" s="29"/>
      <c r="CZ35" s="2" t="s">
        <v>358</v>
      </c>
      <c r="DA35" s="29"/>
      <c r="DB35" s="44" t="s">
        <v>200</v>
      </c>
      <c r="DC35" s="63"/>
      <c r="DD35" s="2" t="s">
        <v>239</v>
      </c>
      <c r="DE35" s="29"/>
      <c r="DF35" s="2" t="s">
        <v>248</v>
      </c>
      <c r="DG35" s="29"/>
      <c r="DH35" s="2" t="s">
        <v>366</v>
      </c>
      <c r="DI35" s="29"/>
      <c r="DJ35" s="2" t="s">
        <v>573</v>
      </c>
      <c r="DK35" s="63" t="s">
        <v>572</v>
      </c>
      <c r="DL35" s="2" t="s">
        <v>213</v>
      </c>
      <c r="DM35" s="29" t="s">
        <v>186</v>
      </c>
      <c r="DN35" s="2" t="s">
        <v>273</v>
      </c>
      <c r="DO35" s="63" t="s">
        <v>272</v>
      </c>
      <c r="DP35" s="2" t="s">
        <v>210</v>
      </c>
      <c r="DQ35" s="63"/>
      <c r="DR35" s="42" t="s">
        <v>784</v>
      </c>
      <c r="DS35" s="29" t="s">
        <v>286</v>
      </c>
      <c r="DT35" s="2" t="s">
        <v>185</v>
      </c>
      <c r="DU35" s="29"/>
      <c r="DV35" s="2" t="s">
        <v>185</v>
      </c>
      <c r="DW35" s="29"/>
      <c r="DX35" s="2" t="s">
        <v>338</v>
      </c>
      <c r="DY35" s="29"/>
      <c r="DZ35" s="2" t="s">
        <v>185</v>
      </c>
      <c r="EA35" s="29"/>
      <c r="EB35" s="2" t="s">
        <v>702</v>
      </c>
      <c r="EC35" s="29"/>
      <c r="ED35" s="2" t="s">
        <v>185</v>
      </c>
      <c r="EE35" s="29"/>
      <c r="EF35" s="44" t="s">
        <v>296</v>
      </c>
      <c r="EG35" s="29" t="s">
        <v>297</v>
      </c>
      <c r="EH35" s="2" t="s">
        <v>219</v>
      </c>
      <c r="EI35" s="29"/>
      <c r="EK35" s="29"/>
      <c r="EL35" s="2" t="s">
        <v>470</v>
      </c>
      <c r="EM35" s="29"/>
      <c r="EN35" s="44" t="s">
        <v>206</v>
      </c>
      <c r="EO35" s="29"/>
      <c r="EP35" s="44" t="s">
        <v>251</v>
      </c>
      <c r="EQ35" s="63"/>
      <c r="ER35" s="2" t="s">
        <v>208</v>
      </c>
      <c r="ES35" s="63"/>
      <c r="ET35" s="44" t="s">
        <v>349</v>
      </c>
      <c r="EU35" s="29"/>
      <c r="EW35" s="29"/>
      <c r="EX35" s="44" t="s">
        <v>219</v>
      </c>
      <c r="EY35" s="29"/>
      <c r="EZ35" s="2" t="s">
        <v>263</v>
      </c>
      <c r="FA35" s="29"/>
      <c r="FC35" s="29"/>
    </row>
    <row r="36" spans="1:159" ht="18.75">
      <c r="A36" s="32"/>
      <c r="B36" s="42"/>
      <c r="C36" s="43"/>
      <c r="D36" s="2" t="s">
        <v>288</v>
      </c>
      <c r="E36" s="43" t="s">
        <v>751</v>
      </c>
      <c r="F36" s="2" t="s">
        <v>371</v>
      </c>
      <c r="G36" s="43"/>
      <c r="H36" s="2" t="s">
        <v>281</v>
      </c>
      <c r="I36" s="29" t="s">
        <v>282</v>
      </c>
      <c r="J36" s="42" t="s">
        <v>321</v>
      </c>
      <c r="K36" s="31"/>
      <c r="L36" s="2" t="s">
        <v>328</v>
      </c>
      <c r="M36" s="29"/>
      <c r="N36" s="59" t="s">
        <v>308</v>
      </c>
      <c r="O36" s="57" t="s">
        <v>309</v>
      </c>
      <c r="P36" s="59" t="s">
        <v>311</v>
      </c>
      <c r="Q36" s="57"/>
      <c r="R36" s="44" t="s">
        <v>216</v>
      </c>
      <c r="S36" s="29"/>
      <c r="T36" s="44" t="s">
        <v>268</v>
      </c>
      <c r="U36" s="29"/>
      <c r="V36" s="44" t="s">
        <v>493</v>
      </c>
      <c r="W36" s="29"/>
      <c r="X36" s="2" t="s">
        <v>361</v>
      </c>
      <c r="Y36" s="29"/>
      <c r="Z36" s="44" t="s">
        <v>196</v>
      </c>
      <c r="AA36" s="29"/>
      <c r="AB36" s="44" t="s">
        <v>212</v>
      </c>
      <c r="AC36" s="29"/>
      <c r="AD36" s="59" t="s">
        <v>678</v>
      </c>
      <c r="AE36" s="29"/>
      <c r="AF36" s="44" t="s">
        <v>349</v>
      </c>
      <c r="AG36" s="29"/>
      <c r="AH36" s="59" t="s">
        <v>678</v>
      </c>
      <c r="AI36" s="29"/>
      <c r="AJ36" s="44" t="s">
        <v>438</v>
      </c>
      <c r="AK36" s="29" t="s">
        <v>147</v>
      </c>
      <c r="AL36" s="59" t="s">
        <v>216</v>
      </c>
      <c r="AM36" s="63"/>
      <c r="AN36" s="2" t="s">
        <v>349</v>
      </c>
      <c r="AO36" s="63"/>
      <c r="AP36" s="42"/>
      <c r="AQ36" s="29"/>
      <c r="AR36" s="42" t="s">
        <v>448</v>
      </c>
      <c r="AS36" s="29"/>
      <c r="AT36" s="44" t="s">
        <v>387</v>
      </c>
      <c r="AU36" s="29"/>
      <c r="AV36" s="44"/>
      <c r="AW36" s="29"/>
      <c r="AX36" s="44"/>
      <c r="AY36" s="29"/>
      <c r="AZ36" s="2" t="s">
        <v>897</v>
      </c>
      <c r="BA36" s="29"/>
      <c r="BB36" s="44" t="s">
        <v>372</v>
      </c>
      <c r="BC36" s="63"/>
      <c r="BD36" s="2" t="s">
        <v>625</v>
      </c>
      <c r="BE36" s="29">
        <v>1</v>
      </c>
      <c r="BF36" s="2" t="s">
        <v>326</v>
      </c>
      <c r="BG36" s="29"/>
      <c r="BH36" s="2" t="s">
        <v>335</v>
      </c>
      <c r="BI36" s="29"/>
      <c r="BJ36" s="2" t="s">
        <v>268</v>
      </c>
      <c r="BK36" s="29"/>
      <c r="BL36" s="2" t="s">
        <v>268</v>
      </c>
      <c r="BM36" s="29"/>
      <c r="BN36" s="2" t="s">
        <v>204</v>
      </c>
      <c r="BO36" s="29"/>
      <c r="BP36" s="2" t="s">
        <v>606</v>
      </c>
      <c r="BQ36" s="29"/>
      <c r="BR36" s="44" t="s">
        <v>611</v>
      </c>
      <c r="BS36" s="29" t="s">
        <v>473</v>
      </c>
      <c r="BT36" s="2" t="s">
        <v>440</v>
      </c>
      <c r="BU36" s="29" t="s">
        <v>574</v>
      </c>
      <c r="BV36" s="44"/>
      <c r="BW36" s="63"/>
      <c r="BX36" s="44" t="s">
        <v>765</v>
      </c>
      <c r="BY36" s="29" t="s">
        <v>585</v>
      </c>
      <c r="BZ36" s="2" t="s">
        <v>50</v>
      </c>
      <c r="CA36" s="29"/>
      <c r="CB36" s="2" t="s">
        <v>349</v>
      </c>
      <c r="CC36" s="29"/>
      <c r="CD36" s="42" t="s">
        <v>50</v>
      </c>
      <c r="CE36" s="31"/>
      <c r="CF36" s="2" t="s">
        <v>856</v>
      </c>
      <c r="CG36" s="29"/>
      <c r="CH36" s="2" t="s">
        <v>854</v>
      </c>
      <c r="CI36" s="29"/>
      <c r="CJ36" s="2" t="s">
        <v>356</v>
      </c>
      <c r="CK36" s="29"/>
      <c r="CL36" s="44" t="s">
        <v>342</v>
      </c>
      <c r="CM36" s="29"/>
      <c r="CO36" s="29"/>
      <c r="CP36" s="2" t="s">
        <v>342</v>
      </c>
      <c r="CQ36" s="63"/>
      <c r="CR36" s="44" t="s">
        <v>368</v>
      </c>
      <c r="CS36" s="29"/>
      <c r="CT36" s="44" t="s">
        <v>251</v>
      </c>
      <c r="CU36" s="29" t="s">
        <v>252</v>
      </c>
      <c r="CV36" s="44" t="s">
        <v>44</v>
      </c>
      <c r="CW36" s="29"/>
      <c r="CX36" s="2" t="s">
        <v>475</v>
      </c>
      <c r="CY36" s="29"/>
      <c r="CZ36" s="2" t="s">
        <v>288</v>
      </c>
      <c r="DA36" s="29" t="s">
        <v>293</v>
      </c>
      <c r="DB36" s="44" t="s">
        <v>183</v>
      </c>
      <c r="DC36" s="63" t="s">
        <v>344</v>
      </c>
      <c r="DD36" s="2" t="s">
        <v>790</v>
      </c>
      <c r="DE36" s="29"/>
      <c r="DF36" s="59" t="s">
        <v>666</v>
      </c>
      <c r="DG36" s="57" t="s">
        <v>54</v>
      </c>
      <c r="DH36" s="44" t="s">
        <v>688</v>
      </c>
      <c r="DI36" s="29" t="s">
        <v>689</v>
      </c>
      <c r="DJ36" s="2" t="s">
        <v>606</v>
      </c>
      <c r="DK36" s="63"/>
      <c r="DL36" s="42" t="s">
        <v>178</v>
      </c>
      <c r="DM36" s="29" t="s">
        <v>186</v>
      </c>
      <c r="DN36" s="2" t="s">
        <v>389</v>
      </c>
      <c r="DO36" s="63"/>
      <c r="DP36" s="2" t="s">
        <v>220</v>
      </c>
      <c r="DQ36" s="63"/>
      <c r="DR36" s="2" t="s">
        <v>348</v>
      </c>
      <c r="DS36" s="29"/>
      <c r="DT36" s="44" t="s">
        <v>221</v>
      </c>
      <c r="DU36" s="29" t="s">
        <v>222</v>
      </c>
      <c r="DV36" s="2" t="s">
        <v>740</v>
      </c>
      <c r="DW36" s="29"/>
      <c r="DX36" s="2" t="s">
        <v>346</v>
      </c>
      <c r="DY36" s="29"/>
      <c r="DZ36" s="44" t="s">
        <v>221</v>
      </c>
      <c r="EA36" s="29" t="s">
        <v>223</v>
      </c>
      <c r="EB36" s="44"/>
      <c r="EC36" s="29"/>
      <c r="ED36" s="2" t="s">
        <v>205</v>
      </c>
      <c r="EE36" s="29"/>
      <c r="EF36" s="52" t="s">
        <v>795</v>
      </c>
      <c r="EG36" s="29" t="s">
        <v>774</v>
      </c>
      <c r="EH36" s="2" t="s">
        <v>489</v>
      </c>
      <c r="EI36" s="29"/>
      <c r="EK36" s="29"/>
      <c r="EL36" s="2" t="s">
        <v>858</v>
      </c>
      <c r="EM36" s="29"/>
      <c r="EN36" s="44" t="s">
        <v>219</v>
      </c>
      <c r="EO36" s="29"/>
      <c r="EP36" s="44" t="s">
        <v>349</v>
      </c>
      <c r="EQ36" s="63"/>
      <c r="ER36" s="42" t="s">
        <v>436</v>
      </c>
      <c r="ES36" s="63"/>
      <c r="ET36" s="2" t="s">
        <v>475</v>
      </c>
      <c r="EU36" s="29"/>
      <c r="EW36" s="29"/>
      <c r="EX36" s="2" t="s">
        <v>287</v>
      </c>
      <c r="EY36" s="29" t="s">
        <v>341</v>
      </c>
      <c r="EZ36" s="30" t="s">
        <v>288</v>
      </c>
      <c r="FA36" s="29" t="s">
        <v>289</v>
      </c>
      <c r="FB36" s="30"/>
      <c r="FC36" s="29"/>
    </row>
    <row r="37" spans="1:159" ht="18.75">
      <c r="A37" s="32"/>
      <c r="B37" s="42"/>
      <c r="C37" s="43"/>
      <c r="E37" s="43"/>
      <c r="F37" s="44" t="s">
        <v>765</v>
      </c>
      <c r="G37" s="43" t="s">
        <v>585</v>
      </c>
      <c r="H37" s="44" t="s">
        <v>349</v>
      </c>
      <c r="I37" s="29"/>
      <c r="J37" s="2" t="s">
        <v>322</v>
      </c>
      <c r="K37" s="31"/>
      <c r="L37" s="2" t="s">
        <v>566</v>
      </c>
      <c r="M37" s="29" t="s">
        <v>556</v>
      </c>
      <c r="N37" s="59" t="s">
        <v>109</v>
      </c>
      <c r="O37" s="57"/>
      <c r="P37" s="59" t="s">
        <v>356</v>
      </c>
      <c r="Q37" s="57"/>
      <c r="R37" s="44" t="s">
        <v>253</v>
      </c>
      <c r="S37" s="29"/>
      <c r="T37" s="44" t="s">
        <v>328</v>
      </c>
      <c r="U37" s="29"/>
      <c r="V37" s="44" t="s">
        <v>349</v>
      </c>
      <c r="W37" s="29"/>
      <c r="X37" s="2" t="s">
        <v>788</v>
      </c>
      <c r="Y37" s="29"/>
      <c r="Z37" s="44" t="s">
        <v>199</v>
      </c>
      <c r="AA37" s="29" t="s">
        <v>179</v>
      </c>
      <c r="AB37" s="52" t="s">
        <v>231</v>
      </c>
      <c r="AC37" s="29" t="s">
        <v>227</v>
      </c>
      <c r="AD37" s="44" t="s">
        <v>440</v>
      </c>
      <c r="AE37" s="29" t="s">
        <v>571</v>
      </c>
      <c r="AF37" s="44"/>
      <c r="AG37" s="29"/>
      <c r="AH37" s="44" t="s">
        <v>630</v>
      </c>
      <c r="AI37" s="29" t="s">
        <v>574</v>
      </c>
      <c r="AJ37" s="44"/>
      <c r="AK37" s="29"/>
      <c r="AL37" s="59" t="s">
        <v>300</v>
      </c>
      <c r="AM37" s="63"/>
      <c r="AN37" s="2" t="s">
        <v>798</v>
      </c>
      <c r="AO37" s="63"/>
      <c r="AP37" s="42"/>
      <c r="AQ37" s="29"/>
      <c r="AR37" s="59" t="s">
        <v>765</v>
      </c>
      <c r="AS37" s="29" t="s">
        <v>147</v>
      </c>
      <c r="AU37" s="29"/>
      <c r="AW37" s="29"/>
      <c r="AY37" s="29"/>
      <c r="AZ37" s="2" t="s">
        <v>346</v>
      </c>
      <c r="BA37" s="29"/>
      <c r="BC37" s="63"/>
      <c r="BD37" s="42" t="s">
        <v>486</v>
      </c>
      <c r="BE37" s="29" t="s">
        <v>473</v>
      </c>
      <c r="BF37" s="2" t="s">
        <v>348</v>
      </c>
      <c r="BG37" s="29" t="s">
        <v>286</v>
      </c>
      <c r="BH37" s="2" t="s">
        <v>606</v>
      </c>
      <c r="BI37" s="29"/>
      <c r="BJ37" s="2" t="s">
        <v>605</v>
      </c>
      <c r="BK37" s="29" t="s">
        <v>161</v>
      </c>
      <c r="BL37" s="2" t="s">
        <v>288</v>
      </c>
      <c r="BM37" s="29" t="s">
        <v>499</v>
      </c>
      <c r="BN37" s="2" t="s">
        <v>271</v>
      </c>
      <c r="BO37" s="29" t="s">
        <v>272</v>
      </c>
      <c r="BP37" s="2" t="s">
        <v>612</v>
      </c>
      <c r="BQ37" s="29"/>
      <c r="BR37" s="44" t="s">
        <v>688</v>
      </c>
      <c r="BS37" s="29" t="s">
        <v>690</v>
      </c>
      <c r="BT37" s="2" t="s">
        <v>605</v>
      </c>
      <c r="BU37" s="29" t="s">
        <v>147</v>
      </c>
      <c r="BV37" s="44"/>
      <c r="BW37" s="63"/>
      <c r="BX37" s="2" t="s">
        <v>781</v>
      </c>
      <c r="BY37" s="29"/>
      <c r="BZ37" s="2" t="s">
        <v>481</v>
      </c>
      <c r="CA37" s="29"/>
      <c r="CB37" s="2" t="s">
        <v>850</v>
      </c>
      <c r="CC37" s="29" t="s">
        <v>125</v>
      </c>
      <c r="CD37" s="2" t="s">
        <v>192</v>
      </c>
      <c r="CE37" s="31"/>
      <c r="CF37" s="2" t="s">
        <v>857</v>
      </c>
      <c r="CG37" s="29"/>
      <c r="CH37" s="44" t="s">
        <v>688</v>
      </c>
      <c r="CI37" s="29" t="s">
        <v>695</v>
      </c>
      <c r="CJ37" s="44" t="s">
        <v>349</v>
      </c>
      <c r="CK37" s="29"/>
      <c r="CL37" s="44" t="s">
        <v>726</v>
      </c>
      <c r="CM37" s="29" t="s">
        <v>568</v>
      </c>
      <c r="CN37" s="44"/>
      <c r="CO37" s="29"/>
      <c r="CP37" s="44" t="s">
        <v>178</v>
      </c>
      <c r="CQ37" s="63"/>
      <c r="CR37" s="44" t="s">
        <v>476</v>
      </c>
      <c r="CS37" s="29"/>
      <c r="CT37" s="2" t="s">
        <v>475</v>
      </c>
      <c r="CU37" s="29"/>
      <c r="CV37" s="2" t="s">
        <v>610</v>
      </c>
      <c r="CW37" s="29" t="s">
        <v>480</v>
      </c>
      <c r="CX37" s="2" t="s">
        <v>288</v>
      </c>
      <c r="CY37" s="29" t="s">
        <v>495</v>
      </c>
      <c r="CZ37" s="44" t="s">
        <v>319</v>
      </c>
      <c r="DA37" s="29"/>
      <c r="DB37" s="44" t="s">
        <v>239</v>
      </c>
      <c r="DC37" s="63"/>
      <c r="DD37" s="42" t="s">
        <v>703</v>
      </c>
      <c r="DE37" s="29"/>
      <c r="DF37" s="2" t="s">
        <v>769</v>
      </c>
      <c r="DG37" s="29"/>
      <c r="DH37" s="2" t="s">
        <v>874</v>
      </c>
      <c r="DI37" s="29"/>
      <c r="DJ37" s="2" t="s">
        <v>692</v>
      </c>
      <c r="DK37" s="63" t="s">
        <v>694</v>
      </c>
      <c r="DL37" s="44" t="s">
        <v>871</v>
      </c>
      <c r="DM37" s="29"/>
      <c r="DN37" s="59" t="s">
        <v>678</v>
      </c>
      <c r="DO37" s="63"/>
      <c r="DP37" s="2" t="s">
        <v>271</v>
      </c>
      <c r="DQ37" s="63" t="s">
        <v>92</v>
      </c>
      <c r="DR37" s="2" t="s">
        <v>288</v>
      </c>
      <c r="DS37" s="29" t="s">
        <v>498</v>
      </c>
      <c r="DT37" s="44" t="s">
        <v>224</v>
      </c>
      <c r="DU37" s="29" t="s">
        <v>98</v>
      </c>
      <c r="DV37" s="42" t="s">
        <v>373</v>
      </c>
      <c r="DW37" s="29"/>
      <c r="DX37" s="2" t="s">
        <v>356</v>
      </c>
      <c r="DY37" s="29"/>
      <c r="DZ37" s="2" t="s">
        <v>796</v>
      </c>
      <c r="EA37" s="69" t="s">
        <v>490</v>
      </c>
      <c r="EC37" s="29"/>
      <c r="ED37" s="2" t="s">
        <v>346</v>
      </c>
      <c r="EE37" s="29"/>
      <c r="EF37" s="44" t="s">
        <v>353</v>
      </c>
      <c r="EG37" s="29"/>
      <c r="EH37" s="44" t="s">
        <v>349</v>
      </c>
      <c r="EI37" s="29"/>
      <c r="EK37" s="29"/>
      <c r="EL37" s="44" t="s">
        <v>44</v>
      </c>
      <c r="EM37" s="29" t="s">
        <v>92</v>
      </c>
      <c r="EN37" s="2" t="s">
        <v>283</v>
      </c>
      <c r="EO37" s="29" t="s">
        <v>284</v>
      </c>
      <c r="EP37" s="2" t="s">
        <v>654</v>
      </c>
      <c r="EQ37" s="63"/>
      <c r="ER37" s="2" t="s">
        <v>288</v>
      </c>
      <c r="ES37" s="63" t="s">
        <v>752</v>
      </c>
      <c r="ET37" s="2" t="s">
        <v>268</v>
      </c>
      <c r="EU37" s="29"/>
      <c r="EW37" s="29"/>
      <c r="EX37" s="2" t="s">
        <v>428</v>
      </c>
      <c r="EY37" s="29"/>
      <c r="EZ37" s="44" t="s">
        <v>304</v>
      </c>
      <c r="FA37" s="29"/>
      <c r="FB37" s="44"/>
      <c r="FC37" s="29"/>
    </row>
    <row r="38" spans="1:159" ht="18.75">
      <c r="A38" s="32"/>
      <c r="B38" s="42"/>
      <c r="C38" s="43"/>
      <c r="E38" s="43"/>
      <c r="F38" s="46"/>
      <c r="G38" s="43"/>
      <c r="H38" s="2" t="s">
        <v>606</v>
      </c>
      <c r="I38" s="29"/>
      <c r="J38" s="44" t="s">
        <v>200</v>
      </c>
      <c r="K38" s="31"/>
      <c r="L38" s="44" t="s">
        <v>594</v>
      </c>
      <c r="M38" s="29"/>
      <c r="N38" s="59" t="s">
        <v>724</v>
      </c>
      <c r="O38" s="57">
        <v>5</v>
      </c>
      <c r="P38" s="59" t="s">
        <v>346</v>
      </c>
      <c r="Q38" s="57"/>
      <c r="R38" s="44" t="s">
        <v>493</v>
      </c>
      <c r="S38" s="29"/>
      <c r="T38" s="44"/>
      <c r="U38" s="29"/>
      <c r="V38" s="44" t="s">
        <v>195</v>
      </c>
      <c r="W38" s="29"/>
      <c r="X38" s="2" t="s">
        <v>362</v>
      </c>
      <c r="Y38" s="29"/>
      <c r="Z38" s="2" t="s">
        <v>203</v>
      </c>
      <c r="AA38" s="29"/>
      <c r="AB38" s="2" t="s">
        <v>764</v>
      </c>
      <c r="AC38" s="29" t="s">
        <v>228</v>
      </c>
      <c r="AD38" s="59"/>
      <c r="AE38" s="29"/>
      <c r="AG38" s="29"/>
      <c r="AH38" s="59"/>
      <c r="AI38" s="29"/>
      <c r="AJ38" s="44"/>
      <c r="AK38" s="29"/>
      <c r="AL38" s="59" t="s">
        <v>396</v>
      </c>
      <c r="AM38" s="63"/>
      <c r="AN38" s="42" t="s">
        <v>867</v>
      </c>
      <c r="AO38" s="63"/>
      <c r="AQ38" s="29"/>
      <c r="AR38" s="44"/>
      <c r="AS38" s="29"/>
      <c r="AT38" s="44"/>
      <c r="AU38" s="29"/>
      <c r="AW38" s="29"/>
      <c r="AY38" s="29"/>
      <c r="AZ38" s="2" t="s">
        <v>608</v>
      </c>
      <c r="BA38" s="29"/>
      <c r="BC38" s="63"/>
      <c r="BD38" s="44" t="s">
        <v>349</v>
      </c>
      <c r="BE38" s="29"/>
      <c r="BF38" s="2" t="s">
        <v>237</v>
      </c>
      <c r="BG38" s="29" t="s">
        <v>92</v>
      </c>
      <c r="BH38" s="42"/>
      <c r="BI38" s="29"/>
      <c r="BJ38" s="2" t="s">
        <v>349</v>
      </c>
      <c r="BK38" s="29"/>
      <c r="BM38" s="29"/>
      <c r="BN38" s="2" t="s">
        <v>267</v>
      </c>
      <c r="BO38" s="29"/>
      <c r="BP38" s="44" t="s">
        <v>632</v>
      </c>
      <c r="BQ38" s="29"/>
      <c r="BS38" s="29"/>
      <c r="BT38" s="2" t="s">
        <v>779</v>
      </c>
      <c r="BU38" s="29" t="s">
        <v>147</v>
      </c>
      <c r="BV38" s="44"/>
      <c r="BW38" s="63"/>
      <c r="BY38" s="29"/>
      <c r="BZ38" s="2" t="s">
        <v>605</v>
      </c>
      <c r="CA38" s="29" t="s">
        <v>325</v>
      </c>
      <c r="CC38" s="29"/>
      <c r="CD38" s="42" t="s">
        <v>474</v>
      </c>
      <c r="CE38" s="31"/>
      <c r="CF38" s="44" t="s">
        <v>214</v>
      </c>
      <c r="CG38" s="29"/>
      <c r="CH38" s="2" t="s">
        <v>855</v>
      </c>
      <c r="CI38" s="29"/>
      <c r="CJ38" s="44" t="s">
        <v>688</v>
      </c>
      <c r="CK38" s="29" t="s">
        <v>691</v>
      </c>
      <c r="CL38" s="44" t="s">
        <v>792</v>
      </c>
      <c r="CM38" s="29"/>
      <c r="CO38" s="29"/>
      <c r="CP38" s="44" t="s">
        <v>368</v>
      </c>
      <c r="CQ38" s="63"/>
      <c r="CR38" s="42"/>
      <c r="CS38" s="29"/>
      <c r="CT38" s="42" t="s">
        <v>563</v>
      </c>
      <c r="CU38" s="29" t="s">
        <v>629</v>
      </c>
      <c r="CV38" s="2" t="s">
        <v>692</v>
      </c>
      <c r="CW38" s="29" t="s">
        <v>693</v>
      </c>
      <c r="CX38" s="2" t="s">
        <v>831</v>
      </c>
      <c r="CY38" s="29" t="s">
        <v>684</v>
      </c>
      <c r="CZ38" s="59" t="s">
        <v>678</v>
      </c>
      <c r="DA38" s="29" t="s">
        <v>681</v>
      </c>
      <c r="DB38" s="44" t="s">
        <v>285</v>
      </c>
      <c r="DC38" s="63" t="s">
        <v>776</v>
      </c>
      <c r="DD38" s="2" t="s">
        <v>827</v>
      </c>
      <c r="DE38" s="29"/>
      <c r="DF38" s="44"/>
      <c r="DG38" s="29"/>
      <c r="DH38" s="44"/>
      <c r="DI38" s="29"/>
      <c r="DJ38" s="2" t="s">
        <v>702</v>
      </c>
      <c r="DK38" s="63"/>
      <c r="DL38" s="2" t="s">
        <v>219</v>
      </c>
      <c r="DM38" s="29" t="s">
        <v>186</v>
      </c>
      <c r="DN38" s="2" t="s">
        <v>488</v>
      </c>
      <c r="DO38" s="63"/>
      <c r="DP38" s="42" t="s">
        <v>328</v>
      </c>
      <c r="DQ38" s="63"/>
      <c r="DR38" s="2" t="s">
        <v>675</v>
      </c>
      <c r="DS38" s="29"/>
      <c r="DT38" s="2" t="s">
        <v>290</v>
      </c>
      <c r="DU38" s="29" t="s">
        <v>184</v>
      </c>
      <c r="DV38" s="2" t="s">
        <v>44</v>
      </c>
      <c r="DW38" s="29" t="s">
        <v>65</v>
      </c>
      <c r="DX38" s="42" t="s">
        <v>479</v>
      </c>
      <c r="DY38" s="29" t="s">
        <v>480</v>
      </c>
      <c r="DZ38" s="2" t="s">
        <v>197</v>
      </c>
      <c r="EA38" s="29"/>
      <c r="EC38" s="29"/>
      <c r="ED38" s="59" t="s">
        <v>678</v>
      </c>
      <c r="EE38" s="29"/>
      <c r="EF38" s="2" t="s">
        <v>439</v>
      </c>
      <c r="EG38" s="29"/>
      <c r="EH38" s="2" t="s">
        <v>787</v>
      </c>
      <c r="EI38" s="29"/>
      <c r="EK38" s="29"/>
      <c r="EL38" s="2" t="s">
        <v>288</v>
      </c>
      <c r="EM38" s="69" t="s">
        <v>753</v>
      </c>
      <c r="EN38" s="42" t="s">
        <v>339</v>
      </c>
      <c r="EO38" s="29"/>
      <c r="EP38" s="2" t="s">
        <v>268</v>
      </c>
      <c r="EQ38" s="63"/>
      <c r="ES38" s="63"/>
      <c r="ET38" s="2" t="s">
        <v>765</v>
      </c>
      <c r="EU38" s="29" t="s">
        <v>585</v>
      </c>
      <c r="EW38" s="29"/>
      <c r="EX38" s="2" t="s">
        <v>429</v>
      </c>
      <c r="EY38" s="29"/>
      <c r="EZ38" s="44" t="s">
        <v>302</v>
      </c>
      <c r="FA38" s="29"/>
      <c r="FB38" s="44"/>
      <c r="FC38" s="29"/>
    </row>
    <row r="39" spans="1:159" ht="18.75">
      <c r="A39" s="32"/>
      <c r="B39" s="42"/>
      <c r="C39" s="43"/>
      <c r="D39" s="42"/>
      <c r="E39" s="43"/>
      <c r="F39" s="46"/>
      <c r="G39" s="43"/>
      <c r="H39" s="42"/>
      <c r="I39" s="29"/>
      <c r="J39" s="44" t="s">
        <v>345</v>
      </c>
      <c r="K39" s="31"/>
      <c r="L39" s="2" t="s">
        <v>349</v>
      </c>
      <c r="M39" s="29"/>
      <c r="N39" s="59" t="s">
        <v>485</v>
      </c>
      <c r="O39" s="57"/>
      <c r="R39" s="44" t="s">
        <v>349</v>
      </c>
      <c r="S39" s="29"/>
      <c r="T39" s="42"/>
      <c r="U39" s="29"/>
      <c r="V39" s="44" t="s">
        <v>731</v>
      </c>
      <c r="W39" s="29"/>
      <c r="X39" s="44" t="s">
        <v>406</v>
      </c>
      <c r="Y39" s="54"/>
      <c r="Z39" s="44" t="s">
        <v>256</v>
      </c>
      <c r="AA39" s="29"/>
      <c r="AB39" s="44" t="s">
        <v>589</v>
      </c>
      <c r="AC39" s="29"/>
      <c r="AD39" s="44"/>
      <c r="AE39" s="29"/>
      <c r="AF39" s="44"/>
      <c r="AG39" s="29"/>
      <c r="AH39" s="44"/>
      <c r="AI39" s="29"/>
      <c r="AJ39" s="44"/>
      <c r="AK39" s="29"/>
      <c r="AL39" s="59" t="s">
        <v>477</v>
      </c>
      <c r="AM39" s="63"/>
      <c r="AN39" s="42"/>
      <c r="AO39" s="63"/>
      <c r="AP39" s="42"/>
      <c r="AQ39" s="29"/>
      <c r="AS39" s="29"/>
      <c r="AU39" s="29"/>
      <c r="AV39" s="44"/>
      <c r="AW39" s="29"/>
      <c r="AY39" s="29"/>
      <c r="AZ39" s="2" t="s">
        <v>898</v>
      </c>
      <c r="BA39" s="29"/>
      <c r="BC39" s="63"/>
      <c r="BD39" s="42" t="s">
        <v>705</v>
      </c>
      <c r="BE39" s="29" t="s">
        <v>568</v>
      </c>
      <c r="BF39" s="2" t="s">
        <v>609</v>
      </c>
      <c r="BG39" s="29"/>
      <c r="BI39" s="29"/>
      <c r="BJ39" s="2" t="s">
        <v>790</v>
      </c>
      <c r="BK39" s="29"/>
      <c r="BM39" s="29"/>
      <c r="BN39" s="2" t="s">
        <v>343</v>
      </c>
      <c r="BO39" s="29"/>
      <c r="BP39" s="42" t="s">
        <v>50</v>
      </c>
      <c r="BQ39" s="29"/>
      <c r="BS39" s="29"/>
      <c r="BT39" s="2" t="s">
        <v>841</v>
      </c>
      <c r="BU39" s="29" t="s">
        <v>597</v>
      </c>
      <c r="BV39" s="44"/>
      <c r="BW39" s="63"/>
      <c r="BY39" s="29"/>
      <c r="BZ39" s="44" t="s">
        <v>44</v>
      </c>
      <c r="CA39" s="29" t="s">
        <v>147</v>
      </c>
      <c r="CC39" s="29"/>
      <c r="CE39" s="31"/>
      <c r="CF39" s="2" t="s">
        <v>482</v>
      </c>
      <c r="CG39" s="29"/>
      <c r="CH39" s="44"/>
      <c r="CI39" s="29"/>
      <c r="CJ39" s="2" t="s">
        <v>288</v>
      </c>
      <c r="CK39" s="29" t="s">
        <v>498</v>
      </c>
      <c r="CL39" s="44"/>
      <c r="CM39" s="29"/>
      <c r="CO39" s="29"/>
      <c r="CP39" s="44" t="s">
        <v>412</v>
      </c>
      <c r="CQ39" s="63"/>
      <c r="CS39" s="29"/>
      <c r="CT39" s="2" t="s">
        <v>604</v>
      </c>
      <c r="CU39" s="29"/>
      <c r="CV39" s="2" t="s">
        <v>715</v>
      </c>
      <c r="CW39" s="29" t="s">
        <v>98</v>
      </c>
      <c r="CX39" s="2" t="s">
        <v>830</v>
      </c>
      <c r="CY39" s="29"/>
      <c r="CZ39" s="44" t="s">
        <v>730</v>
      </c>
      <c r="DA39" s="29" t="s">
        <v>332</v>
      </c>
      <c r="DB39" s="2" t="s">
        <v>356</v>
      </c>
      <c r="DC39" s="63"/>
      <c r="DE39" s="29"/>
      <c r="DF39" s="44"/>
      <c r="DG39" s="29"/>
      <c r="DI39" s="29"/>
      <c r="DJ39" s="2" t="s">
        <v>327</v>
      </c>
      <c r="DK39" s="63" t="s">
        <v>704</v>
      </c>
      <c r="DL39" s="2" t="s">
        <v>565</v>
      </c>
      <c r="DM39" s="29" t="s">
        <v>564</v>
      </c>
      <c r="DN39" s="44" t="s">
        <v>673</v>
      </c>
      <c r="DO39" s="63" t="s">
        <v>674</v>
      </c>
      <c r="DP39" s="2" t="s">
        <v>791</v>
      </c>
      <c r="DQ39" s="63"/>
      <c r="DR39" s="42" t="s">
        <v>905</v>
      </c>
      <c r="DS39" s="29"/>
      <c r="DT39" s="2" t="s">
        <v>906</v>
      </c>
      <c r="DU39" s="29" t="s">
        <v>292</v>
      </c>
      <c r="DV39" s="2" t="s">
        <v>349</v>
      </c>
      <c r="DW39" s="29"/>
      <c r="DX39" s="2" t="s">
        <v>606</v>
      </c>
      <c r="DY39" s="29"/>
      <c r="DZ39" s="44" t="s">
        <v>224</v>
      </c>
      <c r="EA39" s="29" t="s">
        <v>225</v>
      </c>
      <c r="EC39" s="29"/>
      <c r="ED39" s="2" t="s">
        <v>702</v>
      </c>
      <c r="EE39" s="29"/>
      <c r="EF39" s="42" t="s">
        <v>486</v>
      </c>
      <c r="EG39" s="29" t="s">
        <v>473</v>
      </c>
      <c r="EI39" s="29"/>
      <c r="EK39" s="29"/>
      <c r="EL39" s="2" t="s">
        <v>606</v>
      </c>
      <c r="EM39" s="29"/>
      <c r="EN39" s="44" t="s">
        <v>349</v>
      </c>
      <c r="EO39" s="29"/>
      <c r="EQ39" s="63"/>
      <c r="ES39" s="63"/>
      <c r="EU39" s="29"/>
      <c r="EW39" s="29"/>
      <c r="EX39" s="42" t="s">
        <v>484</v>
      </c>
      <c r="EY39" s="29"/>
      <c r="EZ39" s="30" t="s">
        <v>300</v>
      </c>
      <c r="FA39" s="29"/>
      <c r="FB39" s="30"/>
      <c r="FC39" s="29"/>
    </row>
    <row r="40" spans="1:159" ht="18.75">
      <c r="A40" s="32"/>
      <c r="B40" s="42"/>
      <c r="C40" s="43"/>
      <c r="D40" s="42"/>
      <c r="E40" s="43"/>
      <c r="F40" s="42"/>
      <c r="G40" s="43"/>
      <c r="H40" s="42"/>
      <c r="I40" s="29"/>
      <c r="J40" s="44" t="s">
        <v>349</v>
      </c>
      <c r="K40" s="31"/>
      <c r="L40" s="44" t="s">
        <v>672</v>
      </c>
      <c r="M40" s="55"/>
      <c r="N40" s="59" t="s">
        <v>723</v>
      </c>
      <c r="O40" s="57"/>
      <c r="P40" s="59"/>
      <c r="Q40" s="57"/>
      <c r="R40" s="44" t="s">
        <v>765</v>
      </c>
      <c r="S40" s="29" t="s">
        <v>147</v>
      </c>
      <c r="T40" s="44"/>
      <c r="U40" s="29"/>
      <c r="V40" s="44" t="s">
        <v>178</v>
      </c>
      <c r="W40" s="29" t="s">
        <v>473</v>
      </c>
      <c r="X40" s="44"/>
      <c r="Y40" s="29"/>
      <c r="Z40" s="2" t="s">
        <v>300</v>
      </c>
      <c r="AA40" s="29"/>
      <c r="AB40" s="2" t="s">
        <v>606</v>
      </c>
      <c r="AC40" s="29"/>
      <c r="AD40" s="42"/>
      <c r="AE40" s="29"/>
      <c r="AG40" s="29"/>
      <c r="AH40" s="44"/>
      <c r="AI40" s="29"/>
      <c r="AJ40" s="44"/>
      <c r="AK40" s="29"/>
      <c r="AL40" s="59" t="s">
        <v>492</v>
      </c>
      <c r="AM40" s="65"/>
      <c r="AN40" s="42"/>
      <c r="AO40" s="63"/>
      <c r="AP40" s="42"/>
      <c r="AQ40" s="29"/>
      <c r="AR40" s="44"/>
      <c r="AS40" s="29"/>
      <c r="AU40" s="29"/>
      <c r="AV40" s="42"/>
      <c r="AW40" s="29"/>
      <c r="AX40" s="42"/>
      <c r="AY40" s="29"/>
      <c r="AZ40" s="42"/>
      <c r="BA40" s="29"/>
      <c r="BC40" s="63"/>
      <c r="BD40" s="59" t="s">
        <v>765</v>
      </c>
      <c r="BE40" s="29" t="s">
        <v>147</v>
      </c>
      <c r="BF40" s="59" t="s">
        <v>288</v>
      </c>
      <c r="BG40" s="29" t="s">
        <v>687</v>
      </c>
      <c r="BI40" s="29"/>
      <c r="BK40" s="29"/>
      <c r="BM40" s="29"/>
      <c r="BN40" s="2" t="s">
        <v>491</v>
      </c>
      <c r="BO40" s="29"/>
      <c r="BQ40" s="29"/>
      <c r="BS40" s="29"/>
      <c r="BT40" s="2" t="s">
        <v>843</v>
      </c>
      <c r="BU40" s="29"/>
      <c r="BW40" s="63"/>
      <c r="BY40" s="29"/>
      <c r="BZ40" s="2" t="s">
        <v>389</v>
      </c>
      <c r="CA40" s="29" t="s">
        <v>709</v>
      </c>
      <c r="CC40" s="29"/>
      <c r="CE40" s="31"/>
      <c r="CF40" s="42" t="s">
        <v>483</v>
      </c>
      <c r="CG40" s="29"/>
      <c r="CH40" s="44"/>
      <c r="CI40" s="29"/>
      <c r="CJ40" s="2" t="s">
        <v>835</v>
      </c>
      <c r="CK40" s="29"/>
      <c r="CL40" s="42"/>
      <c r="CM40" s="29"/>
      <c r="CO40" s="29"/>
      <c r="CP40" s="44" t="s">
        <v>476</v>
      </c>
      <c r="CQ40" s="63"/>
      <c r="CS40" s="29"/>
      <c r="CT40" s="2" t="s">
        <v>349</v>
      </c>
      <c r="CU40" s="29"/>
      <c r="CW40" s="29"/>
      <c r="CX40" s="42"/>
      <c r="CY40" s="29"/>
      <c r="CZ40" s="2" t="s">
        <v>832</v>
      </c>
      <c r="DA40" s="29"/>
      <c r="DB40" s="2" t="s">
        <v>288</v>
      </c>
      <c r="DC40" s="63" t="s">
        <v>494</v>
      </c>
      <c r="DE40" s="29"/>
      <c r="DG40" s="29"/>
      <c r="DI40" s="29"/>
      <c r="DK40" s="63"/>
      <c r="DL40" s="42" t="s">
        <v>265</v>
      </c>
      <c r="DM40" s="29"/>
      <c r="DN40" s="59" t="s">
        <v>707</v>
      </c>
      <c r="DO40" s="63" t="s">
        <v>708</v>
      </c>
      <c r="DP40" s="42" t="s">
        <v>278</v>
      </c>
      <c r="DQ40" s="63"/>
      <c r="DS40" s="29"/>
      <c r="DT40" s="2" t="s">
        <v>330</v>
      </c>
      <c r="DU40" s="29"/>
      <c r="DV40" s="2" t="s">
        <v>646</v>
      </c>
      <c r="DW40" s="29"/>
      <c r="DX40" s="44" t="s">
        <v>349</v>
      </c>
      <c r="DY40" s="29"/>
      <c r="DZ40" s="2" t="s">
        <v>698</v>
      </c>
      <c r="EA40" s="29" t="s">
        <v>697</v>
      </c>
      <c r="EC40" s="29"/>
      <c r="ED40" s="42"/>
      <c r="EE40" s="29"/>
      <c r="EF40" s="42" t="s">
        <v>183</v>
      </c>
      <c r="EG40" s="29"/>
      <c r="EI40" s="29"/>
      <c r="EK40" s="29"/>
      <c r="EL40" s="44" t="s">
        <v>349</v>
      </c>
      <c r="EM40" s="29"/>
      <c r="EN40" s="2" t="s">
        <v>387</v>
      </c>
      <c r="EO40" s="29"/>
      <c r="EQ40" s="63"/>
      <c r="ES40" s="63"/>
      <c r="EU40" s="29"/>
      <c r="EW40" s="29"/>
      <c r="EX40" s="2" t="s">
        <v>487</v>
      </c>
      <c r="EY40" s="29"/>
      <c r="EZ40" s="2" t="s">
        <v>346</v>
      </c>
      <c r="FA40" s="29"/>
      <c r="FC40" s="29"/>
    </row>
    <row r="41" spans="1:159" ht="18.75">
      <c r="A41" s="32"/>
      <c r="B41" s="42"/>
      <c r="C41" s="43"/>
      <c r="D41" s="44"/>
      <c r="E41" s="43"/>
      <c r="F41" s="46"/>
      <c r="G41" s="43"/>
      <c r="H41" s="42"/>
      <c r="I41" s="29"/>
      <c r="J41" s="44" t="s">
        <v>330</v>
      </c>
      <c r="K41" s="31"/>
      <c r="L41" s="2" t="s">
        <v>787</v>
      </c>
      <c r="M41" s="55"/>
      <c r="N41" s="59" t="s">
        <v>288</v>
      </c>
      <c r="O41" s="57" t="s">
        <v>497</v>
      </c>
      <c r="P41" s="59"/>
      <c r="Q41" s="57"/>
      <c r="R41" s="44" t="s">
        <v>770</v>
      </c>
      <c r="S41" s="29"/>
      <c r="T41" s="44"/>
      <c r="U41" s="29"/>
      <c r="V41" s="44" t="s">
        <v>765</v>
      </c>
      <c r="W41" s="29" t="s">
        <v>585</v>
      </c>
      <c r="X41" s="44"/>
      <c r="Y41" s="29"/>
      <c r="Z41" s="2" t="s">
        <v>606</v>
      </c>
      <c r="AA41" s="29"/>
      <c r="AB41" s="44" t="s">
        <v>349</v>
      </c>
      <c r="AC41" s="29"/>
      <c r="AD41" s="44"/>
      <c r="AE41" s="29"/>
      <c r="AF41" s="44"/>
      <c r="AG41" s="29"/>
      <c r="AH41" s="44"/>
      <c r="AI41" s="29"/>
      <c r="AK41" s="29"/>
      <c r="AL41" s="2" t="s">
        <v>606</v>
      </c>
      <c r="AM41" s="63"/>
      <c r="AN41" s="42"/>
      <c r="AO41" s="63"/>
      <c r="AP41" s="42"/>
      <c r="AQ41" s="29"/>
      <c r="AR41" s="44"/>
      <c r="AS41" s="29"/>
      <c r="AT41" s="44"/>
      <c r="AU41" s="29"/>
      <c r="AW41" s="29"/>
      <c r="AY41" s="29"/>
      <c r="BA41" s="29"/>
      <c r="BC41" s="63"/>
      <c r="BE41" s="29"/>
      <c r="BF41" s="2" t="s">
        <v>790</v>
      </c>
      <c r="BG41" s="29"/>
      <c r="BI41" s="29"/>
      <c r="BK41" s="29"/>
      <c r="BM41" s="29"/>
      <c r="BN41" s="2" t="s">
        <v>683</v>
      </c>
      <c r="BO41" s="29"/>
      <c r="BQ41" s="29"/>
      <c r="BR41" s="44"/>
      <c r="BS41" s="29"/>
      <c r="BT41" s="44" t="s">
        <v>844</v>
      </c>
      <c r="BU41" s="29"/>
      <c r="BV41" s="44"/>
      <c r="BW41" s="63"/>
      <c r="BX41" s="42"/>
      <c r="BY41" s="29"/>
      <c r="CA41" s="29"/>
      <c r="CC41" s="29"/>
      <c r="CE41" s="31"/>
      <c r="CG41" s="29"/>
      <c r="CI41" s="29"/>
      <c r="CJ41" s="44"/>
      <c r="CK41" s="29"/>
      <c r="CL41" s="42"/>
      <c r="CM41" s="29"/>
      <c r="CN41" s="44"/>
      <c r="CO41" s="29"/>
      <c r="CP41" s="2" t="s">
        <v>288</v>
      </c>
      <c r="CQ41" s="63" t="s">
        <v>496</v>
      </c>
      <c r="CS41" s="29"/>
      <c r="CT41" s="44" t="s">
        <v>701</v>
      </c>
      <c r="CU41" s="29" t="s">
        <v>839</v>
      </c>
      <c r="CW41" s="29"/>
      <c r="CX41" s="42"/>
      <c r="CY41" s="29"/>
      <c r="DA41" s="29"/>
      <c r="DB41" s="2" t="s">
        <v>613</v>
      </c>
      <c r="DC41" s="63" t="s">
        <v>147</v>
      </c>
      <c r="DE41" s="29"/>
      <c r="DG41" s="29"/>
      <c r="DI41" s="29"/>
      <c r="DK41" s="63"/>
      <c r="DL41" s="2" t="s">
        <v>291</v>
      </c>
      <c r="DM41" s="29" t="s">
        <v>775</v>
      </c>
      <c r="DN41" s="2" t="s">
        <v>814</v>
      </c>
      <c r="DO41" s="63" t="s">
        <v>217</v>
      </c>
      <c r="DP41" s="59" t="s">
        <v>678</v>
      </c>
      <c r="DQ41" s="63"/>
      <c r="DS41" s="29"/>
      <c r="DT41" s="2" t="s">
        <v>288</v>
      </c>
      <c r="DU41" s="29" t="s">
        <v>750</v>
      </c>
      <c r="DV41" s="2" t="s">
        <v>785</v>
      </c>
      <c r="DW41" s="29" t="s">
        <v>786</v>
      </c>
      <c r="DX41" s="59" t="s">
        <v>678</v>
      </c>
      <c r="DY41" s="29"/>
      <c r="DZ41" s="44" t="s">
        <v>614</v>
      </c>
      <c r="EA41" s="29"/>
      <c r="EB41" s="44"/>
      <c r="EC41" s="29"/>
      <c r="EE41" s="29"/>
      <c r="EF41" s="59" t="s">
        <v>765</v>
      </c>
      <c r="EG41" s="29" t="s">
        <v>147</v>
      </c>
      <c r="EI41" s="29"/>
      <c r="EK41" s="29"/>
      <c r="EL41" s="59" t="s">
        <v>678</v>
      </c>
      <c r="EM41" s="29"/>
      <c r="EN41" s="2" t="s">
        <v>607</v>
      </c>
      <c r="EO41" s="29"/>
      <c r="EQ41" s="63"/>
      <c r="ES41" s="63"/>
      <c r="EU41" s="29"/>
      <c r="EW41" s="29"/>
      <c r="EX41" s="2" t="s">
        <v>288</v>
      </c>
      <c r="EY41" s="29" t="s">
        <v>500</v>
      </c>
      <c r="EZ41" s="2" t="s">
        <v>570</v>
      </c>
      <c r="FA41" s="29" t="s">
        <v>154</v>
      </c>
      <c r="FC41" s="29"/>
    </row>
    <row r="42" spans="1:159" ht="18.75">
      <c r="A42" s="32"/>
      <c r="B42" s="42"/>
      <c r="C42" s="43"/>
      <c r="E42" s="43"/>
      <c r="F42" s="46"/>
      <c r="G42" s="43"/>
      <c r="H42" s="42"/>
      <c r="I42" s="29"/>
      <c r="J42" s="2" t="s">
        <v>346</v>
      </c>
      <c r="K42" s="31"/>
      <c r="L42" s="42" t="s">
        <v>789</v>
      </c>
      <c r="M42" s="55"/>
      <c r="N42" s="59" t="s">
        <v>840</v>
      </c>
      <c r="O42" s="57"/>
      <c r="P42" s="59"/>
      <c r="Q42" s="57"/>
      <c r="R42" s="44"/>
      <c r="S42" s="29"/>
      <c r="T42" s="44"/>
      <c r="U42" s="29"/>
      <c r="V42" s="44"/>
      <c r="W42" s="29"/>
      <c r="X42" s="44"/>
      <c r="Y42" s="29"/>
      <c r="Z42" s="44" t="s">
        <v>178</v>
      </c>
      <c r="AA42" s="29"/>
      <c r="AB42" s="59" t="s">
        <v>678</v>
      </c>
      <c r="AC42" s="29" t="s">
        <v>680</v>
      </c>
      <c r="AE42" s="29"/>
      <c r="AF42" s="44"/>
      <c r="AG42" s="29"/>
      <c r="AH42" s="44"/>
      <c r="AI42" s="29"/>
      <c r="AJ42" s="44"/>
      <c r="AK42" s="29"/>
      <c r="AL42" s="59" t="s">
        <v>678</v>
      </c>
      <c r="AM42" s="63"/>
      <c r="AN42" s="42"/>
      <c r="AO42" s="63"/>
      <c r="AP42" s="42"/>
      <c r="AQ42" s="29"/>
      <c r="AR42" s="44"/>
      <c r="AS42" s="29"/>
      <c r="AU42" s="29"/>
      <c r="AW42" s="29"/>
      <c r="AY42" s="29"/>
      <c r="BA42" s="29"/>
      <c r="BC42" s="63"/>
      <c r="BE42" s="29"/>
      <c r="BG42" s="29"/>
      <c r="BI42" s="29"/>
      <c r="BJ42" s="44"/>
      <c r="BK42" s="29"/>
      <c r="BM42" s="29"/>
      <c r="BN42" s="2" t="s">
        <v>790</v>
      </c>
      <c r="BO42" s="29"/>
      <c r="BQ42" s="29"/>
      <c r="BS42" s="29"/>
      <c r="BT42" s="42" t="s">
        <v>845</v>
      </c>
      <c r="BU42" s="29"/>
      <c r="BV42" s="44"/>
      <c r="BW42" s="63"/>
      <c r="BY42" s="29"/>
      <c r="BZ42" s="42"/>
      <c r="CA42" s="29"/>
      <c r="CC42" s="29"/>
      <c r="CD42" s="42"/>
      <c r="CE42" s="31"/>
      <c r="CG42" s="29"/>
      <c r="CH42" s="44"/>
      <c r="CI42" s="29"/>
      <c r="CK42" s="29"/>
      <c r="CM42" s="29"/>
      <c r="CO42" s="29"/>
      <c r="CP42" s="42" t="s">
        <v>766</v>
      </c>
      <c r="CQ42" s="63"/>
      <c r="CS42" s="29"/>
      <c r="CT42" s="44" t="s">
        <v>712</v>
      </c>
      <c r="CU42" s="29" t="s">
        <v>713</v>
      </c>
      <c r="CW42" s="29"/>
      <c r="CX42" s="42"/>
      <c r="CY42" s="29"/>
      <c r="DA42" s="29"/>
      <c r="DB42" s="2" t="s">
        <v>787</v>
      </c>
      <c r="DC42" s="63"/>
      <c r="DE42" s="29"/>
      <c r="DG42" s="29"/>
      <c r="DI42" s="29"/>
      <c r="DK42" s="63"/>
      <c r="DL42" s="2" t="s">
        <v>267</v>
      </c>
      <c r="DM42" s="29"/>
      <c r="DO42" s="63"/>
      <c r="DP42" s="42" t="s">
        <v>818</v>
      </c>
      <c r="DQ42" s="63"/>
      <c r="DS42" s="29"/>
      <c r="DT42" s="2" t="s">
        <v>606</v>
      </c>
      <c r="DU42" s="29"/>
      <c r="DV42" s="42" t="s">
        <v>905</v>
      </c>
      <c r="DW42" s="29"/>
      <c r="DX42" s="2" t="s">
        <v>896</v>
      </c>
      <c r="DY42" s="29"/>
      <c r="DZ42" s="2" t="s">
        <v>346</v>
      </c>
      <c r="EA42" s="29"/>
      <c r="EC42" s="29"/>
      <c r="EE42" s="29"/>
      <c r="EG42" s="29"/>
      <c r="EI42" s="29"/>
      <c r="EK42" s="29"/>
      <c r="EL42" s="2" t="s">
        <v>860</v>
      </c>
      <c r="EM42" s="29"/>
      <c r="EN42" s="44" t="s">
        <v>349</v>
      </c>
      <c r="EO42" s="29"/>
      <c r="EP42" s="42"/>
      <c r="EQ42" s="63"/>
      <c r="ES42" s="63"/>
      <c r="EU42" s="29"/>
      <c r="EW42" s="29"/>
      <c r="EX42" s="2" t="s">
        <v>777</v>
      </c>
      <c r="EY42" s="29"/>
      <c r="EZ42" s="2" t="s">
        <v>606</v>
      </c>
      <c r="FA42" s="29"/>
      <c r="FC42" s="29"/>
    </row>
    <row r="43" spans="1:159" ht="18.75">
      <c r="A43" s="32"/>
      <c r="B43" s="42"/>
      <c r="C43" s="43"/>
      <c r="D43" s="42"/>
      <c r="E43" s="43"/>
      <c r="F43" s="46"/>
      <c r="G43" s="43"/>
      <c r="H43" s="42"/>
      <c r="I43" s="29"/>
      <c r="J43" s="2" t="s">
        <v>604</v>
      </c>
      <c r="K43" s="31"/>
      <c r="M43" s="29"/>
      <c r="N43" s="59" t="s">
        <v>797</v>
      </c>
      <c r="O43" s="57" t="s">
        <v>631</v>
      </c>
      <c r="P43" s="59"/>
      <c r="Q43" s="57"/>
      <c r="R43" s="42"/>
      <c r="S43" s="29"/>
      <c r="T43" s="44"/>
      <c r="U43" s="29"/>
      <c r="V43" s="44"/>
      <c r="W43" s="29"/>
      <c r="X43" s="44"/>
      <c r="Y43" s="29"/>
      <c r="Z43" s="59" t="s">
        <v>678</v>
      </c>
      <c r="AA43" s="29" t="s">
        <v>679</v>
      </c>
      <c r="AB43" s="42" t="s">
        <v>183</v>
      </c>
      <c r="AC43" s="29" t="s">
        <v>684</v>
      </c>
      <c r="AD43" s="44"/>
      <c r="AE43" s="29"/>
      <c r="AF43" s="44"/>
      <c r="AG43" s="29"/>
      <c r="AH43" s="44"/>
      <c r="AI43" s="29"/>
      <c r="AJ43" s="44"/>
      <c r="AK43" s="29"/>
      <c r="AL43" s="59" t="s">
        <v>765</v>
      </c>
      <c r="AM43" s="63" t="s">
        <v>585</v>
      </c>
      <c r="AN43" s="42"/>
      <c r="AO43" s="63"/>
      <c r="AP43" s="42"/>
      <c r="AQ43" s="29"/>
      <c r="AR43" s="44"/>
      <c r="AS43" s="29"/>
      <c r="AU43" s="29"/>
      <c r="AW43" s="29"/>
      <c r="AY43" s="29"/>
      <c r="BA43" s="29"/>
      <c r="BC43" s="63"/>
      <c r="BD43" s="42"/>
      <c r="BE43" s="29"/>
      <c r="BG43" s="29"/>
      <c r="BI43" s="29"/>
      <c r="BK43" s="29"/>
      <c r="BM43" s="29"/>
      <c r="BO43" s="29"/>
      <c r="BP43" s="44"/>
      <c r="BQ43" s="29"/>
      <c r="BS43" s="29"/>
      <c r="BU43" s="29"/>
      <c r="BV43" s="42"/>
      <c r="BW43" s="63"/>
      <c r="BX43" s="42"/>
      <c r="BY43" s="29"/>
      <c r="CA43" s="29"/>
      <c r="CC43" s="29"/>
      <c r="CE43" s="31"/>
      <c r="CG43" s="29"/>
      <c r="CH43" s="44"/>
      <c r="CI43" s="29"/>
      <c r="CK43" s="29"/>
      <c r="CL43" s="42"/>
      <c r="CM43" s="29"/>
      <c r="CO43" s="29"/>
      <c r="CP43" s="42"/>
      <c r="CQ43" s="63"/>
      <c r="CS43" s="29"/>
      <c r="CT43" s="42" t="s">
        <v>767</v>
      </c>
      <c r="CU43" s="29" t="s">
        <v>627</v>
      </c>
      <c r="CW43" s="29"/>
      <c r="CX43" s="42"/>
      <c r="CY43" s="29"/>
      <c r="DA43" s="29"/>
      <c r="DB43" s="42" t="s">
        <v>703</v>
      </c>
      <c r="DC43" s="63"/>
      <c r="DE43" s="29"/>
      <c r="DG43" s="29"/>
      <c r="DI43" s="29"/>
      <c r="DK43" s="63"/>
      <c r="DL43" s="2" t="s">
        <v>143</v>
      </c>
      <c r="DM43" s="29" t="s">
        <v>141</v>
      </c>
      <c r="DO43" s="63"/>
      <c r="DP43" s="59" t="s">
        <v>192</v>
      </c>
      <c r="DQ43" s="63"/>
      <c r="DS43" s="29"/>
      <c r="DU43" s="29"/>
      <c r="DW43" s="29"/>
      <c r="DY43" s="29"/>
      <c r="DZ43" s="44" t="s">
        <v>349</v>
      </c>
      <c r="EA43" s="29"/>
      <c r="EC43" s="29"/>
      <c r="EE43" s="29"/>
      <c r="EF43" s="44"/>
      <c r="EG43" s="29"/>
      <c r="EI43" s="29"/>
      <c r="EK43" s="29"/>
      <c r="EM43" s="29"/>
      <c r="EN43" s="2" t="s">
        <v>652</v>
      </c>
      <c r="EO43" s="29"/>
      <c r="EQ43" s="63"/>
      <c r="ES43" s="63"/>
      <c r="ET43" s="42"/>
      <c r="EU43" s="29"/>
      <c r="EW43" s="29"/>
      <c r="EX43" s="2" t="s">
        <v>699</v>
      </c>
      <c r="EY43" s="29" t="s">
        <v>700</v>
      </c>
      <c r="EZ43" s="2" t="s">
        <v>349</v>
      </c>
      <c r="FA43" s="29"/>
      <c r="FB43" s="40"/>
      <c r="FC43" s="29"/>
    </row>
    <row r="44" spans="1:159" ht="18.75">
      <c r="A44" s="32"/>
      <c r="B44" s="42"/>
      <c r="C44" s="43"/>
      <c r="D44" s="42"/>
      <c r="E44" s="43"/>
      <c r="F44" s="46"/>
      <c r="G44" s="43"/>
      <c r="H44" s="42"/>
      <c r="I44" s="29"/>
      <c r="J44" s="59" t="s">
        <v>678</v>
      </c>
      <c r="K44" s="31"/>
      <c r="L44" s="42"/>
      <c r="M44" s="29"/>
      <c r="N44" s="59" t="s">
        <v>696</v>
      </c>
      <c r="O44" s="57"/>
      <c r="P44" s="59"/>
      <c r="Q44" s="57"/>
      <c r="R44" s="44"/>
      <c r="S44" s="29"/>
      <c r="T44" s="44"/>
      <c r="U44" s="29"/>
      <c r="V44" s="44"/>
      <c r="W44" s="29"/>
      <c r="X44" s="44"/>
      <c r="Y44" s="29"/>
      <c r="Z44" s="42" t="s">
        <v>183</v>
      </c>
      <c r="AA44" s="29" t="s">
        <v>554</v>
      </c>
      <c r="AB44" s="44" t="s">
        <v>688</v>
      </c>
      <c r="AC44" s="29"/>
      <c r="AD44" s="44"/>
      <c r="AE44" s="29"/>
      <c r="AF44" s="44"/>
      <c r="AG44" s="29"/>
      <c r="AH44" s="44"/>
      <c r="AI44" s="29"/>
      <c r="AJ44" s="44"/>
      <c r="AK44" s="29"/>
      <c r="AL44" s="59"/>
      <c r="AM44" s="63"/>
      <c r="AN44" s="42"/>
      <c r="AO44" s="63"/>
      <c r="AP44" s="42"/>
      <c r="AQ44" s="29"/>
      <c r="AR44" s="44"/>
      <c r="AS44" s="29"/>
      <c r="AU44" s="29"/>
      <c r="AW44" s="29"/>
      <c r="AY44" s="29"/>
      <c r="BA44" s="29"/>
      <c r="BC44" s="63"/>
      <c r="BE44" s="29"/>
      <c r="BG44" s="29"/>
      <c r="BI44" s="29"/>
      <c r="BK44" s="29"/>
      <c r="BM44" s="29"/>
      <c r="BO44" s="29"/>
      <c r="BQ44" s="29"/>
      <c r="BS44" s="29"/>
      <c r="BU44" s="29"/>
      <c r="BV44" s="44"/>
      <c r="BW44" s="63"/>
      <c r="BY44" s="29"/>
      <c r="CA44" s="29"/>
      <c r="CC44" s="29"/>
      <c r="CE44" s="31"/>
      <c r="CG44" s="29"/>
      <c r="CH44" s="44"/>
      <c r="CI44" s="29"/>
      <c r="CK44" s="29"/>
      <c r="CL44" s="42"/>
      <c r="CM44" s="29"/>
      <c r="CO44" s="29"/>
      <c r="CP44" s="42"/>
      <c r="CQ44" s="63"/>
      <c r="CS44" s="29"/>
      <c r="CT44" s="42"/>
      <c r="CU44" s="29"/>
      <c r="CW44" s="29"/>
      <c r="CX44" s="42"/>
      <c r="CY44" s="29"/>
      <c r="DA44" s="29"/>
      <c r="DB44" s="42"/>
      <c r="DC44" s="63"/>
      <c r="DE44" s="29"/>
      <c r="DG44" s="29"/>
      <c r="DI44" s="29"/>
      <c r="DK44" s="63"/>
      <c r="DL44" s="59" t="s">
        <v>678</v>
      </c>
      <c r="DM44" s="29"/>
      <c r="DO44" s="63"/>
      <c r="DP44" s="2" t="s">
        <v>216</v>
      </c>
      <c r="DQ44" s="63"/>
      <c r="DS44" s="29"/>
      <c r="DU44" s="29"/>
      <c r="DW44" s="29"/>
      <c r="DY44" s="29"/>
      <c r="DZ44" s="59" t="s">
        <v>678</v>
      </c>
      <c r="EA44" s="29" t="s">
        <v>682</v>
      </c>
      <c r="EC44" s="29"/>
      <c r="EE44" s="29"/>
      <c r="EF44" s="44"/>
      <c r="EG44" s="29"/>
      <c r="EI44" s="29"/>
      <c r="EK44" s="29"/>
      <c r="EM44" s="29"/>
      <c r="EN44" s="2" t="s">
        <v>685</v>
      </c>
      <c r="EO44" s="29"/>
      <c r="EQ44" s="63"/>
      <c r="ES44" s="63"/>
      <c r="EU44" s="29"/>
      <c r="EW44" s="29"/>
      <c r="EX44" s="2" t="s">
        <v>793</v>
      </c>
      <c r="EY44" s="29"/>
      <c r="EZ44" s="2" t="s">
        <v>763</v>
      </c>
      <c r="FA44" s="29"/>
      <c r="FC44" s="29"/>
    </row>
    <row r="45" spans="1:159" ht="18.75">
      <c r="A45" s="32"/>
      <c r="B45" s="42"/>
      <c r="C45" s="43"/>
      <c r="D45" s="42"/>
      <c r="E45" s="43"/>
      <c r="F45" s="46"/>
      <c r="G45" s="43"/>
      <c r="H45" s="42"/>
      <c r="I45" s="29"/>
      <c r="K45" s="31"/>
      <c r="L45" s="42"/>
      <c r="M45" s="29"/>
      <c r="N45" s="59" t="s">
        <v>703</v>
      </c>
      <c r="O45" s="57"/>
      <c r="P45" s="59"/>
      <c r="Q45" s="57"/>
      <c r="R45" s="44"/>
      <c r="S45" s="29"/>
      <c r="T45" s="44"/>
      <c r="U45" s="29"/>
      <c r="V45" s="44"/>
      <c r="W45" s="29"/>
      <c r="X45" s="44"/>
      <c r="Y45" s="29"/>
      <c r="Z45" s="2" t="s">
        <v>768</v>
      </c>
      <c r="AA45" s="29"/>
      <c r="AB45" s="44" t="s">
        <v>178</v>
      </c>
      <c r="AC45" s="29" t="s">
        <v>631</v>
      </c>
      <c r="AD45" s="44"/>
      <c r="AE45" s="29"/>
      <c r="AF45" s="44"/>
      <c r="AG45" s="29"/>
      <c r="AI45" s="29"/>
      <c r="AJ45" s="44"/>
      <c r="AK45" s="29"/>
      <c r="AL45" s="59"/>
      <c r="AM45" s="63"/>
      <c r="AN45" s="42"/>
      <c r="AO45" s="63"/>
      <c r="AP45" s="42"/>
      <c r="AQ45" s="29"/>
      <c r="AR45" s="44"/>
      <c r="AS45" s="29"/>
      <c r="AU45" s="29"/>
      <c r="AW45" s="29"/>
      <c r="AY45" s="29"/>
      <c r="BA45" s="29"/>
      <c r="BC45" s="63"/>
      <c r="BE45" s="29"/>
      <c r="BG45" s="29"/>
      <c r="BI45" s="29"/>
      <c r="BK45" s="29"/>
      <c r="BM45" s="29"/>
      <c r="BO45" s="29"/>
      <c r="BQ45" s="29"/>
      <c r="BS45" s="29"/>
      <c r="BU45" s="29"/>
      <c r="BW45" s="63"/>
      <c r="BY45" s="29"/>
      <c r="CA45" s="29"/>
      <c r="CC45" s="29"/>
      <c r="CE45" s="31"/>
      <c r="CF45" s="44"/>
      <c r="CG45" s="29"/>
      <c r="CH45" s="44"/>
      <c r="CI45" s="29"/>
      <c r="CK45" s="29"/>
      <c r="CL45" s="44"/>
      <c r="CM45" s="29"/>
      <c r="CO45" s="29"/>
      <c r="CP45" s="44"/>
      <c r="CQ45" s="63"/>
      <c r="CS45" s="29"/>
      <c r="CT45" s="44"/>
      <c r="CU45" s="29"/>
      <c r="CW45" s="29"/>
      <c r="CX45" s="44"/>
      <c r="CY45" s="29"/>
      <c r="CZ45" s="42"/>
      <c r="DA45" s="29"/>
      <c r="DC45" s="63"/>
      <c r="DE45" s="29"/>
      <c r="DG45" s="29"/>
      <c r="DI45" s="29"/>
      <c r="DK45" s="63"/>
      <c r="DM45" s="29"/>
      <c r="DO45" s="63"/>
      <c r="DP45" s="2" t="s">
        <v>772</v>
      </c>
      <c r="DQ45" s="63"/>
      <c r="DS45" s="29"/>
      <c r="DU45" s="29"/>
      <c r="DW45" s="29"/>
      <c r="DY45" s="29"/>
      <c r="DZ45" s="2" t="s">
        <v>606</v>
      </c>
      <c r="EA45" s="29"/>
      <c r="EC45" s="29"/>
      <c r="EE45" s="29"/>
      <c r="EF45" s="44"/>
      <c r="EG45" s="29"/>
      <c r="EI45" s="29"/>
      <c r="EK45" s="29"/>
      <c r="EM45" s="29"/>
      <c r="EO45" s="29"/>
      <c r="EQ45" s="63"/>
      <c r="ES45" s="63"/>
      <c r="EU45" s="29"/>
      <c r="EW45" s="29"/>
      <c r="EY45" s="29"/>
      <c r="EZ45" s="30"/>
      <c r="FA45" s="29"/>
      <c r="FB45" s="30"/>
      <c r="FC45" s="29"/>
    </row>
    <row r="46" spans="1:159" s="42" customFormat="1" ht="18.75">
      <c r="A46" s="74" t="s">
        <v>745</v>
      </c>
      <c r="B46" s="74"/>
      <c r="C46" s="48"/>
      <c r="E46" s="48"/>
      <c r="G46" s="48"/>
      <c r="I46" s="48"/>
      <c r="K46" s="48"/>
      <c r="M46" s="48"/>
      <c r="O46" s="48"/>
      <c r="Q46" s="48"/>
      <c r="S46" s="48"/>
      <c r="U46" s="48"/>
      <c r="W46" s="48"/>
      <c r="Y46" s="48"/>
      <c r="AA46" s="48"/>
      <c r="AC46" s="48"/>
      <c r="AE46" s="48"/>
      <c r="AG46" s="48"/>
      <c r="AI46" s="48"/>
      <c r="AK46" s="48"/>
      <c r="AM46" s="48"/>
      <c r="AO46" s="48"/>
      <c r="AQ46" s="48"/>
      <c r="AS46" s="48"/>
      <c r="AU46" s="48"/>
      <c r="AW46" s="48"/>
      <c r="AY46" s="48"/>
      <c r="BA46" s="48"/>
      <c r="BC46" s="48"/>
      <c r="BE46" s="48"/>
      <c r="BG46" s="48"/>
      <c r="BI46" s="48"/>
      <c r="BK46" s="48"/>
      <c r="BM46" s="48"/>
      <c r="BO46" s="48"/>
      <c r="BQ46" s="48"/>
      <c r="BS46" s="48"/>
      <c r="BU46" s="48"/>
      <c r="BW46" s="48"/>
      <c r="BY46" s="48"/>
      <c r="CA46" s="48"/>
      <c r="CC46" s="48"/>
      <c r="CE46" s="48"/>
      <c r="CG46" s="48"/>
      <c r="CI46" s="48"/>
      <c r="CK46" s="48"/>
      <c r="CM46" s="48"/>
      <c r="CO46" s="48"/>
      <c r="CQ46" s="48"/>
      <c r="CS46" s="48"/>
      <c r="CU46" s="48"/>
      <c r="CW46" s="48"/>
      <c r="CY46" s="48"/>
      <c r="DA46" s="48"/>
      <c r="DC46" s="48"/>
      <c r="DE46" s="48"/>
      <c r="DG46" s="48"/>
      <c r="DI46" s="48"/>
      <c r="DK46" s="48"/>
      <c r="DM46" s="48"/>
      <c r="DO46" s="48"/>
      <c r="DQ46" s="48"/>
      <c r="DS46" s="48"/>
      <c r="DU46" s="48"/>
      <c r="DW46" s="48"/>
      <c r="DY46" s="48"/>
      <c r="EA46" s="48"/>
      <c r="EC46" s="48"/>
      <c r="EE46" s="48"/>
      <c r="EG46" s="48"/>
      <c r="EI46" s="48"/>
      <c r="EK46" s="48"/>
      <c r="EM46" s="48"/>
      <c r="EO46" s="48"/>
      <c r="EQ46" s="48"/>
      <c r="ES46" s="48"/>
      <c r="EU46" s="48"/>
      <c r="EW46" s="48"/>
      <c r="EY46" s="48"/>
      <c r="FA46" s="48"/>
      <c r="FC46" s="48"/>
    </row>
    <row r="47" spans="1:137" ht="18.75">
      <c r="A47" s="71" t="s">
        <v>773</v>
      </c>
      <c r="B47" s="71"/>
      <c r="BV47" s="42"/>
      <c r="BW47" s="48"/>
      <c r="CH47" s="42"/>
      <c r="CI47" s="48"/>
      <c r="CL47" s="42"/>
      <c r="CM47" s="48"/>
      <c r="CP47" s="42"/>
      <c r="CQ47" s="48"/>
      <c r="CT47" s="42"/>
      <c r="CU47" s="48"/>
      <c r="EF47" s="42"/>
      <c r="EG47" s="48"/>
    </row>
    <row r="48" spans="1:137" ht="18.75">
      <c r="A48" s="71" t="s">
        <v>771</v>
      </c>
      <c r="B48" s="71"/>
      <c r="CH48" s="42"/>
      <c r="CI48" s="48"/>
      <c r="CL48" s="42"/>
      <c r="CM48" s="48"/>
      <c r="CP48" s="42"/>
      <c r="CQ48" s="48"/>
      <c r="CT48" s="42"/>
      <c r="CU48" s="48"/>
      <c r="ED48" s="2" t="s">
        <v>87</v>
      </c>
      <c r="EF48" s="42"/>
      <c r="EG48" s="48"/>
    </row>
    <row r="49" spans="1:137" ht="18.75">
      <c r="A49" s="71" t="s">
        <v>749</v>
      </c>
      <c r="B49" s="71"/>
      <c r="CH49" s="42"/>
      <c r="CI49" s="48"/>
      <c r="CL49" s="42"/>
      <c r="CM49" s="48"/>
      <c r="CP49" s="42"/>
      <c r="CQ49" s="48"/>
      <c r="CT49" s="42"/>
      <c r="CU49" s="48"/>
      <c r="EF49" s="42"/>
      <c r="EG49" s="48"/>
    </row>
    <row r="50" spans="1:2" ht="14.25" customHeight="1">
      <c r="A50" s="1" t="s">
        <v>85</v>
      </c>
      <c r="B50" s="2" t="s">
        <v>757</v>
      </c>
    </row>
    <row r="51" spans="1:2" ht="14.25" customHeight="1">
      <c r="A51" s="72" t="s">
        <v>762</v>
      </c>
      <c r="B51" s="72"/>
    </row>
    <row r="52" spans="1:2" ht="12" customHeight="1">
      <c r="A52" s="72" t="s">
        <v>755</v>
      </c>
      <c r="B52" s="72"/>
    </row>
    <row r="53" spans="1:2" ht="14.25" customHeight="1">
      <c r="A53" s="1" t="s">
        <v>86</v>
      </c>
      <c r="B53" s="2" t="s">
        <v>754</v>
      </c>
    </row>
    <row r="54" spans="1:2" ht="18.75">
      <c r="A54" s="72" t="s">
        <v>215</v>
      </c>
      <c r="B54" s="72"/>
    </row>
    <row r="55" spans="1:2" ht="18.75">
      <c r="A55" s="72" t="s">
        <v>828</v>
      </c>
      <c r="B55" s="72"/>
    </row>
  </sheetData>
  <sheetProtection selectLockedCells="1" selectUnlockedCells="1"/>
  <mergeCells count="87">
    <mergeCell ref="A55:B55"/>
    <mergeCell ref="A52:B52"/>
    <mergeCell ref="FB2:FC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EH2:EI2"/>
    <mergeCell ref="DL2:DM2"/>
    <mergeCell ref="DN2:DO2"/>
    <mergeCell ref="DP2:DQ2"/>
    <mergeCell ref="DR2:DS2"/>
    <mergeCell ref="DT2:DU2"/>
    <mergeCell ref="DV2:DW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A49:B49"/>
    <mergeCell ref="A51:B51"/>
    <mergeCell ref="A54:B54"/>
    <mergeCell ref="EV2:EW2"/>
    <mergeCell ref="EX2:EY2"/>
    <mergeCell ref="EZ2:FA2"/>
    <mergeCell ref="A46:B46"/>
    <mergeCell ref="A47:B47"/>
    <mergeCell ref="A48:B48"/>
    <mergeCell ref="EJ2:EK2"/>
  </mergeCells>
  <printOptions/>
  <pageMargins left="0.5905511811023623" right="0" top="0.3937007874015748" bottom="0.3937007874015748" header="0.1968503937007874" footer="0.11811023622047245"/>
  <pageSetup horizontalDpi="300" verticalDpi="300" orientation="portrait" paperSize="9" scale="94" r:id="rId1"/>
  <headerFooter alignWithMargins="0">
    <oddHeader>&amp;L2013год.&amp;C&amp;"Times New Roman,обычный"&amp;12ОТЧЕТ (краткий)
по выполненым работам 
за "Содержание и  ремонт жилого фонда"  2013 год</oddHeader>
    <oddFooter>&amp;C&amp;"Times New Roman,обычный"&amp;12Генеральный директор                    Н.Е. Титова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2014-12-05T10:22:02Z</cp:lastPrinted>
  <dcterms:created xsi:type="dcterms:W3CDTF">2013-05-07T08:15:03Z</dcterms:created>
  <dcterms:modified xsi:type="dcterms:W3CDTF">2014-12-05T10:23:47Z</dcterms:modified>
  <cp:category/>
  <cp:version/>
  <cp:contentType/>
  <cp:contentStatus/>
</cp:coreProperties>
</file>